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785" windowWidth="15240" windowHeight="8475" activeTab="0"/>
  </bookViews>
  <sheets>
    <sheet name="1-2-3 a 4-5-6" sheetId="1" r:id="rId1"/>
  </sheets>
  <definedNames/>
  <calcPr fullCalcOnLoad="1"/>
</workbook>
</file>

<file path=xl/sharedStrings.xml><?xml version="1.0" encoding="utf-8"?>
<sst xmlns="http://schemas.openxmlformats.org/spreadsheetml/2006/main" count="47" uniqueCount="35">
  <si>
    <t>importo TOTALE</t>
  </si>
  <si>
    <t>Modificare solamente le 4 celle in ROSSO. Inserire l'importo totale del sistema e le percentuali sulle varie schede (il minimo richiesto è necessario per raggiungere i 50cent a bolletta). Variando le percentuali variano automaticamente le vincite nette ri</t>
  </si>
  <si>
    <t>importo effettivo</t>
  </si>
  <si>
    <t>% quartine</t>
  </si>
  <si>
    <t xml:space="preserve">minimo : </t>
  </si>
  <si>
    <t>% cinquine</t>
  </si>
  <si>
    <t>% sestupla</t>
  </si>
  <si>
    <t>VINCITE</t>
  </si>
  <si>
    <t>super</t>
  </si>
  <si>
    <t>semi</t>
  </si>
  <si>
    <t>a</t>
  </si>
  <si>
    <t>NETTO</t>
  </si>
  <si>
    <t>FISSA</t>
  </si>
  <si>
    <t>FISSE</t>
  </si>
  <si>
    <t>giro</t>
  </si>
  <si>
    <t>X</t>
  </si>
  <si>
    <t>SVILUPPO SISTEMA</t>
  </si>
  <si>
    <t>scheda 1 - importo :</t>
  </si>
  <si>
    <t>quota</t>
  </si>
  <si>
    <t>scheda 2 - importo :</t>
  </si>
  <si>
    <t>scheda 3 - importo :</t>
  </si>
  <si>
    <t>scheda 4 - importo :</t>
  </si>
  <si>
    <t>scheda 5 - importo :</t>
  </si>
  <si>
    <t>scheda 6 - importo :</t>
  </si>
  <si>
    <t>scheda 7 - importo :</t>
  </si>
  <si>
    <t>scheda 8 - importo :</t>
  </si>
  <si>
    <t>scheda 9 - importo :</t>
  </si>
  <si>
    <t>scheda 10 - importo :</t>
  </si>
  <si>
    <t>Feyenoord - Roda</t>
  </si>
  <si>
    <t>Siena - Milan</t>
  </si>
  <si>
    <t>Bochum - Saarbrucken</t>
  </si>
  <si>
    <t>Livorno - Treviso</t>
  </si>
  <si>
    <t>Dep La Coruna - Maiorca</t>
  </si>
  <si>
    <t>Lens - Monaco</t>
  </si>
  <si>
    <t>X hand</t>
  </si>
</sst>
</file>

<file path=xl/styles.xml><?xml version="1.0" encoding="utf-8"?>
<styleSheet xmlns="http://schemas.openxmlformats.org/spreadsheetml/2006/main">
  <numFmts count="4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&quot;€&quot;#,##0_);\(&quot;€&quot;#,##0\)"/>
    <numFmt numFmtId="175" formatCode="&quot;€&quot;#,##0_);[Red]\(&quot;€&quot;#,##0\)"/>
    <numFmt numFmtId="176" formatCode="&quot;€&quot;#,##0.00_);\(&quot;€&quot;#,##0.00\)"/>
    <numFmt numFmtId="177" formatCode="&quot;€&quot;#,##0.00_);[Red]\(&quot;€&quot;#,##0.00\)"/>
    <numFmt numFmtId="178" formatCode="_(&quot;€&quot;* #,##0_);_(&quot;€&quot;* \(#,##0\);_(&quot;€&quot;* &quot;-&quot;_);_(@_)"/>
    <numFmt numFmtId="179" formatCode="_(&quot;€&quot;* #,##0.00_);_(&quot;€&quot;* \(#,##0.00\);_(&quot;€&quot;* &quot;-&quot;??_);_(@_)"/>
    <numFmt numFmtId="180" formatCode="0.0000"/>
    <numFmt numFmtId="181" formatCode="0.0%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0.000000"/>
    <numFmt numFmtId="187" formatCode="0.0000000"/>
    <numFmt numFmtId="188" formatCode="0.00000"/>
    <numFmt numFmtId="189" formatCode="mmm\-yyyy"/>
    <numFmt numFmtId="190" formatCode="[$-409]dddd\,\ mmmm\ dd\,\ yyyy"/>
    <numFmt numFmtId="191" formatCode="dd/mm/yy;@"/>
    <numFmt numFmtId="192" formatCode="[$€-2]\ #,##0.00"/>
    <numFmt numFmtId="193" formatCode="0.00000000"/>
    <numFmt numFmtId="194" formatCode="0.000%"/>
    <numFmt numFmtId="195" formatCode="0.0000%"/>
    <numFmt numFmtId="196" formatCode="0.000000000"/>
    <numFmt numFmtId="197" formatCode="0.0000000000"/>
    <numFmt numFmtId="198" formatCode="0.00000000000"/>
    <numFmt numFmtId="199" formatCode="0.000000000000"/>
    <numFmt numFmtId="200" formatCode="0.0000000000000"/>
    <numFmt numFmtId="201" formatCode="_([$€-2]\ * #,##0.00_);_([$€-2]\ * \(#,##0.00\);_([$€-2]\ * &quot;-&quot;??_);_(@_)"/>
    <numFmt numFmtId="202" formatCode="_-[$€-410]\ * #,##0.00_-;\-[$€-410]\ * #,##0.00_-;_-[$€-410]\ * &quot;-&quot;??_-;_-@_-"/>
    <numFmt numFmtId="203" formatCode="_ * #,##0.00_)\ [$€-1]_ ;_ * \(#,##0.00\)\ [$€-1]_ ;_ * &quot;-&quot;??_)\ [$€-1]_ ;_ @_ "/>
  </numFmts>
  <fonts count="14">
    <font>
      <sz val="10"/>
      <name val="Arial"/>
      <family val="0"/>
    </font>
    <font>
      <u val="single"/>
      <sz val="7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6"/>
      <name val="Book Antiqua"/>
      <family val="1"/>
    </font>
    <font>
      <b/>
      <sz val="16"/>
      <color indexed="9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sz val="12"/>
      <name val="Book Antiqua"/>
      <family val="1"/>
    </font>
    <font>
      <sz val="16"/>
      <color indexed="12"/>
      <name val="Book Antiqua"/>
      <family val="1"/>
    </font>
    <font>
      <sz val="16"/>
      <color indexed="9"/>
      <name val="Book Antiqua"/>
      <family val="1"/>
    </font>
    <font>
      <b/>
      <sz val="18"/>
      <color indexed="48"/>
      <name val="Book Antiqua"/>
      <family val="1"/>
    </font>
    <font>
      <sz val="12"/>
      <color indexed="9"/>
      <name val="Book Antiqua"/>
      <family val="1"/>
    </font>
    <font>
      <b/>
      <sz val="12"/>
      <color indexed="48"/>
      <name val="Book Antiqua"/>
      <family val="1"/>
    </font>
  </fonts>
  <fills count="9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4" fillId="0" borderId="0" xfId="0" applyFont="1" applyAlignment="1">
      <alignment/>
    </xf>
    <xf numFmtId="2" fontId="5" fillId="2" borderId="0" xfId="0" applyNumberFormat="1" applyFont="1" applyFill="1" applyBorder="1" applyAlignment="1">
      <alignment horizontal="center"/>
    </xf>
    <xf numFmtId="9" fontId="6" fillId="0" borderId="0" xfId="19" applyFont="1" applyAlignment="1">
      <alignment horizontal="center"/>
    </xf>
    <xf numFmtId="0" fontId="6" fillId="0" borderId="0" xfId="0" applyFont="1" applyAlignment="1">
      <alignment/>
    </xf>
    <xf numFmtId="2" fontId="8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2" fontId="8" fillId="0" borderId="0" xfId="0" applyNumberFormat="1" applyFont="1" applyAlignment="1">
      <alignment horizontal="left"/>
    </xf>
    <xf numFmtId="0" fontId="6" fillId="0" borderId="0" xfId="0" applyFont="1" applyAlignment="1">
      <alignment horizontal="center"/>
    </xf>
    <xf numFmtId="9" fontId="8" fillId="0" borderId="0" xfId="19" applyFont="1" applyAlignment="1">
      <alignment horizontal="center"/>
    </xf>
    <xf numFmtId="0" fontId="9" fillId="3" borderId="0" xfId="0" applyFont="1" applyFill="1" applyAlignment="1">
      <alignment/>
    </xf>
    <xf numFmtId="9" fontId="10" fillId="2" borderId="0" xfId="19" applyFont="1" applyFill="1" applyAlignment="1">
      <alignment horizontal="center"/>
    </xf>
    <xf numFmtId="9" fontId="8" fillId="0" borderId="0" xfId="19" applyFont="1" applyAlignment="1">
      <alignment horizontal="left"/>
    </xf>
    <xf numFmtId="9" fontId="10" fillId="2" borderId="0" xfId="0" applyNumberFormat="1" applyFont="1" applyFill="1" applyAlignment="1">
      <alignment horizontal="center"/>
    </xf>
    <xf numFmtId="0" fontId="6" fillId="0" borderId="0" xfId="0" applyFont="1" applyBorder="1" applyAlignment="1">
      <alignment horizontal="center"/>
    </xf>
    <xf numFmtId="9" fontId="8" fillId="0" borderId="0" xfId="19" applyNumberFormat="1" applyFont="1" applyAlignment="1">
      <alignment horizontal="left"/>
    </xf>
    <xf numFmtId="0" fontId="8" fillId="0" borderId="0" xfId="0" applyFont="1" applyBorder="1" applyAlignment="1">
      <alignment horizontal="center"/>
    </xf>
    <xf numFmtId="0" fontId="8" fillId="4" borderId="1" xfId="0" applyFont="1" applyFill="1" applyBorder="1" applyAlignment="1">
      <alignment/>
    </xf>
    <xf numFmtId="0" fontId="8" fillId="4" borderId="2" xfId="0" applyFont="1" applyFill="1" applyBorder="1" applyAlignment="1">
      <alignment horizontal="center"/>
    </xf>
    <xf numFmtId="2" fontId="8" fillId="4" borderId="3" xfId="0" applyNumberFormat="1" applyFont="1" applyFill="1" applyBorder="1" applyAlignment="1">
      <alignment horizontal="center"/>
    </xf>
    <xf numFmtId="0" fontId="8" fillId="5" borderId="4" xfId="0" applyFont="1" applyFill="1" applyBorder="1" applyAlignment="1">
      <alignment/>
    </xf>
    <xf numFmtId="0" fontId="8" fillId="5" borderId="5" xfId="0" applyFont="1" applyFill="1" applyBorder="1" applyAlignment="1">
      <alignment horizontal="center"/>
    </xf>
    <xf numFmtId="2" fontId="8" fillId="5" borderId="6" xfId="0" applyNumberFormat="1" applyFont="1" applyFill="1" applyBorder="1" applyAlignment="1">
      <alignment horizontal="center"/>
    </xf>
    <xf numFmtId="0" fontId="8" fillId="0" borderId="7" xfId="0" applyFont="1" applyBorder="1" applyAlignment="1">
      <alignment horizontal="center"/>
    </xf>
    <xf numFmtId="2" fontId="8" fillId="0" borderId="7" xfId="0" applyNumberFormat="1" applyFont="1" applyBorder="1" applyAlignment="1">
      <alignment horizontal="center"/>
    </xf>
    <xf numFmtId="0" fontId="8" fillId="5" borderId="8" xfId="0" applyFont="1" applyFill="1" applyBorder="1" applyAlignment="1">
      <alignment/>
    </xf>
    <xf numFmtId="0" fontId="8" fillId="5" borderId="9" xfId="0" applyFont="1" applyFill="1" applyBorder="1" applyAlignment="1">
      <alignment horizontal="center"/>
    </xf>
    <xf numFmtId="2" fontId="8" fillId="5" borderId="10" xfId="0" applyNumberFormat="1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2" fontId="8" fillId="0" borderId="11" xfId="0" applyNumberFormat="1" applyFont="1" applyBorder="1" applyAlignment="1">
      <alignment horizontal="center"/>
    </xf>
    <xf numFmtId="0" fontId="8" fillId="6" borderId="4" xfId="0" applyFont="1" applyFill="1" applyBorder="1" applyAlignment="1">
      <alignment/>
    </xf>
    <xf numFmtId="0" fontId="8" fillId="6" borderId="5" xfId="0" applyFont="1" applyFill="1" applyBorder="1" applyAlignment="1">
      <alignment horizontal="center"/>
    </xf>
    <xf numFmtId="2" fontId="8" fillId="6" borderId="6" xfId="0" applyNumberFormat="1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6" borderId="12" xfId="0" applyFont="1" applyFill="1" applyBorder="1" applyAlignment="1">
      <alignment horizontal="center"/>
    </xf>
    <xf numFmtId="2" fontId="12" fillId="7" borderId="12" xfId="0" applyNumberFormat="1" applyFont="1" applyFill="1" applyBorder="1" applyAlignment="1">
      <alignment horizontal="center"/>
    </xf>
    <xf numFmtId="9" fontId="8" fillId="0" borderId="12" xfId="19" applyFont="1" applyBorder="1" applyAlignment="1">
      <alignment horizontal="center"/>
    </xf>
    <xf numFmtId="0" fontId="8" fillId="6" borderId="13" xfId="0" applyFont="1" applyFill="1" applyBorder="1" applyAlignment="1">
      <alignment/>
    </xf>
    <xf numFmtId="0" fontId="8" fillId="6" borderId="0" xfId="0" applyFont="1" applyFill="1" applyBorder="1" applyAlignment="1">
      <alignment horizontal="center"/>
    </xf>
    <xf numFmtId="2" fontId="8" fillId="6" borderId="14" xfId="0" applyNumberFormat="1" applyFont="1" applyFill="1" applyBorder="1" applyAlignment="1">
      <alignment horizontal="center"/>
    </xf>
    <xf numFmtId="0" fontId="8" fillId="4" borderId="15" xfId="0" applyFont="1" applyFill="1" applyBorder="1" applyAlignment="1">
      <alignment horizontal="center"/>
    </xf>
    <xf numFmtId="0" fontId="8" fillId="5" borderId="15" xfId="0" applyFont="1" applyFill="1" applyBorder="1" applyAlignment="1">
      <alignment horizontal="center"/>
    </xf>
    <xf numFmtId="0" fontId="8" fillId="6" borderId="15" xfId="0" applyFont="1" applyFill="1" applyBorder="1" applyAlignment="1">
      <alignment horizontal="center"/>
    </xf>
    <xf numFmtId="2" fontId="12" fillId="7" borderId="15" xfId="0" applyNumberFormat="1" applyFont="1" applyFill="1" applyBorder="1" applyAlignment="1">
      <alignment horizontal="center"/>
    </xf>
    <xf numFmtId="9" fontId="8" fillId="0" borderId="15" xfId="19" applyFont="1" applyBorder="1" applyAlignment="1">
      <alignment horizontal="center"/>
    </xf>
    <xf numFmtId="0" fontId="8" fillId="6" borderId="8" xfId="0" applyFont="1" applyFill="1" applyBorder="1" applyAlignment="1">
      <alignment/>
    </xf>
    <xf numFmtId="0" fontId="8" fillId="6" borderId="9" xfId="0" applyFont="1" applyFill="1" applyBorder="1" applyAlignment="1">
      <alignment horizontal="center"/>
    </xf>
    <xf numFmtId="2" fontId="8" fillId="6" borderId="10" xfId="0" applyNumberFormat="1" applyFont="1" applyFill="1" applyBorder="1" applyAlignment="1">
      <alignment horizontal="center"/>
    </xf>
    <xf numFmtId="0" fontId="8" fillId="4" borderId="16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8" fillId="6" borderId="16" xfId="0" applyFont="1" applyFill="1" applyBorder="1" applyAlignment="1">
      <alignment horizontal="center"/>
    </xf>
    <xf numFmtId="2" fontId="12" fillId="7" borderId="16" xfId="0" applyNumberFormat="1" applyFont="1" applyFill="1" applyBorder="1" applyAlignment="1">
      <alignment horizontal="center"/>
    </xf>
    <xf numFmtId="9" fontId="8" fillId="0" borderId="16" xfId="19" applyFont="1" applyBorder="1" applyAlignment="1">
      <alignment horizontal="center"/>
    </xf>
    <xf numFmtId="2" fontId="8" fillId="0" borderId="0" xfId="0" applyNumberFormat="1" applyFont="1" applyAlignment="1">
      <alignment/>
    </xf>
    <xf numFmtId="9" fontId="8" fillId="0" borderId="0" xfId="19" applyFont="1" applyBorder="1" applyAlignment="1">
      <alignment horizontal="center"/>
    </xf>
    <xf numFmtId="0" fontId="8" fillId="8" borderId="1" xfId="0" applyFont="1" applyFill="1" applyBorder="1" applyAlignment="1">
      <alignment horizontal="right"/>
    </xf>
    <xf numFmtId="2" fontId="13" fillId="8" borderId="3" xfId="0" applyNumberFormat="1" applyFont="1" applyFill="1" applyBorder="1" applyAlignment="1">
      <alignment horizontal="center"/>
    </xf>
    <xf numFmtId="0" fontId="8" fillId="0" borderId="4" xfId="0" applyFont="1" applyBorder="1" applyAlignment="1">
      <alignment/>
    </xf>
    <xf numFmtId="0" fontId="8" fillId="0" borderId="6" xfId="0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0" fontId="8" fillId="0" borderId="13" xfId="0" applyFont="1" applyBorder="1" applyAlignment="1">
      <alignment/>
    </xf>
    <xf numFmtId="0" fontId="8" fillId="0" borderId="14" xfId="0" applyFont="1" applyBorder="1" applyAlignment="1">
      <alignment horizontal="center"/>
    </xf>
    <xf numFmtId="0" fontId="8" fillId="0" borderId="8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8" borderId="4" xfId="0" applyFont="1" applyFill="1" applyBorder="1" applyAlignment="1">
      <alignment horizontal="right"/>
    </xf>
    <xf numFmtId="2" fontId="13" fillId="8" borderId="6" xfId="0" applyNumberFormat="1" applyFont="1" applyFill="1" applyBorder="1" applyAlignment="1">
      <alignment horizontal="center"/>
    </xf>
    <xf numFmtId="9" fontId="7" fillId="0" borderId="9" xfId="0" applyNumberFormat="1" applyFont="1" applyBorder="1" applyAlignment="1">
      <alignment wrapText="1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4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1" fillId="8" borderId="1" xfId="0" applyFont="1" applyFill="1" applyBorder="1" applyAlignment="1">
      <alignment horizontal="center" vertical="center"/>
    </xf>
    <xf numFmtId="0" fontId="11" fillId="8" borderId="3" xfId="0" applyFont="1" applyFill="1" applyBorder="1" applyAlignment="1">
      <alignment horizontal="center" vertical="center"/>
    </xf>
    <xf numFmtId="9" fontId="7" fillId="0" borderId="4" xfId="0" applyNumberFormat="1" applyFont="1" applyBorder="1" applyAlignment="1">
      <alignment wrapText="1"/>
    </xf>
    <xf numFmtId="9" fontId="7" fillId="0" borderId="5" xfId="0" applyNumberFormat="1" applyFont="1" applyBorder="1" applyAlignment="1">
      <alignment wrapText="1"/>
    </xf>
    <xf numFmtId="9" fontId="7" fillId="0" borderId="6" xfId="0" applyNumberFormat="1" applyFont="1" applyBorder="1" applyAlignment="1">
      <alignment wrapText="1"/>
    </xf>
    <xf numFmtId="9" fontId="7" fillId="0" borderId="13" xfId="0" applyNumberFormat="1" applyFont="1" applyBorder="1" applyAlignment="1">
      <alignment wrapText="1"/>
    </xf>
    <xf numFmtId="9" fontId="7" fillId="0" borderId="0" xfId="0" applyNumberFormat="1" applyFont="1" applyBorder="1" applyAlignment="1">
      <alignment wrapText="1"/>
    </xf>
    <xf numFmtId="9" fontId="7" fillId="0" borderId="14" xfId="0" applyNumberFormat="1" applyFont="1" applyBorder="1" applyAlignment="1">
      <alignment wrapText="1"/>
    </xf>
    <xf numFmtId="9" fontId="7" fillId="0" borderId="8" xfId="0" applyNumberFormat="1" applyFont="1" applyBorder="1" applyAlignment="1">
      <alignment wrapText="1"/>
    </xf>
    <xf numFmtId="9" fontId="7" fillId="0" borderId="10" xfId="0" applyNumberFormat="1" applyFont="1" applyBorder="1" applyAlignment="1">
      <alignment wrapText="1"/>
    </xf>
    <xf numFmtId="0" fontId="11" fillId="8" borderId="4" xfId="0" applyFont="1" applyFill="1" applyBorder="1" applyAlignment="1">
      <alignment horizontal="center" vertical="center"/>
    </xf>
    <xf numFmtId="0" fontId="11" fillId="8" borderId="5" xfId="0" applyFont="1" applyFill="1" applyBorder="1" applyAlignment="1">
      <alignment horizontal="center" vertical="center"/>
    </xf>
    <xf numFmtId="0" fontId="11" fillId="8" borderId="6" xfId="0" applyFont="1" applyFill="1" applyBorder="1" applyAlignment="1">
      <alignment horizontal="center" vertical="center"/>
    </xf>
    <xf numFmtId="0" fontId="11" fillId="8" borderId="8" xfId="0" applyFont="1" applyFill="1" applyBorder="1" applyAlignment="1">
      <alignment horizontal="center" vertical="center"/>
    </xf>
    <xf numFmtId="0" fontId="11" fillId="8" borderId="9" xfId="0" applyFont="1" applyFill="1" applyBorder="1" applyAlignment="1">
      <alignment horizontal="center" vertical="center"/>
    </xf>
    <xf numFmtId="0" fontId="11" fillId="8" borderId="10" xfId="0" applyFont="1" applyFill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7"/>
  <sheetViews>
    <sheetView tabSelected="1" zoomScale="85" zoomScaleNormal="85" workbookViewId="0" topLeftCell="A1">
      <selection activeCell="B34" sqref="B34"/>
    </sheetView>
  </sheetViews>
  <sheetFormatPr defaultColWidth="9.140625" defaultRowHeight="12.75"/>
  <cols>
    <col min="1" max="1" width="37.57421875" style="6" customWidth="1"/>
    <col min="2" max="2" width="11.00390625" style="7" customWidth="1"/>
    <col min="3" max="3" width="13.00390625" style="7" customWidth="1"/>
    <col min="4" max="4" width="3.57421875" style="6" customWidth="1"/>
    <col min="5" max="5" width="10.00390625" style="7" customWidth="1"/>
    <col min="6" max="7" width="10.00390625" style="5" customWidth="1"/>
    <col min="8" max="9" width="10.00390625" style="7" customWidth="1"/>
    <col min="10" max="10" width="0" style="7" hidden="1" customWidth="1"/>
    <col min="11" max="11" width="0" style="6" hidden="1" customWidth="1"/>
    <col min="12" max="13" width="0" style="7" hidden="1" customWidth="1"/>
    <col min="14" max="15" width="4.00390625" style="7" hidden="1" customWidth="1"/>
    <col min="16" max="20" width="9.28125" style="7" customWidth="1"/>
    <col min="21" max="22" width="9.28125" style="6" customWidth="1"/>
    <col min="23" max="16384" width="9.140625" style="6" customWidth="1"/>
  </cols>
  <sheetData>
    <row r="1" spans="1:13" ht="21">
      <c r="A1" s="1" t="s">
        <v>0</v>
      </c>
      <c r="B1" s="2">
        <v>10</v>
      </c>
      <c r="C1" s="3">
        <f>1-B3-B5-B7</f>
        <v>0</v>
      </c>
      <c r="D1" s="4"/>
      <c r="E1" s="78" t="s">
        <v>1</v>
      </c>
      <c r="F1" s="79"/>
      <c r="G1" s="79"/>
      <c r="H1" s="79"/>
      <c r="I1" s="80"/>
      <c r="J1" s="5"/>
      <c r="L1" s="5">
        <f>+B3*B1</f>
        <v>6</v>
      </c>
      <c r="M1" s="5">
        <f>+L24</f>
        <v>20.547439089559628</v>
      </c>
    </row>
    <row r="2" spans="1:13" ht="15.75">
      <c r="A2" s="8" t="s">
        <v>2</v>
      </c>
      <c r="B2" s="9">
        <f>+B1*(B3+B5+B7)</f>
        <v>9.999999999999998</v>
      </c>
      <c r="C2" s="70">
        <f>+IF(B3+B5+B7&lt;1,"100% NON raggiunto",IF(B3+B5+B7&gt;1,"100% superato",""))</f>
      </c>
      <c r="D2" s="70"/>
      <c r="E2" s="81"/>
      <c r="F2" s="82"/>
      <c r="G2" s="82"/>
      <c r="H2" s="82"/>
      <c r="I2" s="83"/>
      <c r="J2" s="11">
        <f>-(1-B3-B5-B7)</f>
        <v>-2.7755575615628914E-17</v>
      </c>
      <c r="L2" s="5">
        <f>+B5*B1</f>
        <v>3</v>
      </c>
      <c r="M2" s="5">
        <f>+L54</f>
        <v>30.923895829787238</v>
      </c>
    </row>
    <row r="3" spans="1:13" ht="21">
      <c r="A3" s="12" t="s">
        <v>3</v>
      </c>
      <c r="B3" s="13">
        <v>0.6</v>
      </c>
      <c r="C3" s="70">
        <f>+IF(B3&lt;B4,"minimo NON raggiunto","")</f>
      </c>
      <c r="D3" s="70"/>
      <c r="E3" s="81"/>
      <c r="F3" s="82"/>
      <c r="G3" s="82"/>
      <c r="H3" s="82"/>
      <c r="I3" s="83"/>
      <c r="J3" s="5"/>
      <c r="L3" s="5">
        <f>+B7*B1</f>
        <v>1</v>
      </c>
      <c r="M3" s="5">
        <f>+L69</f>
        <v>101.73961728000002</v>
      </c>
    </row>
    <row r="4" spans="1:12" ht="15.75">
      <c r="A4" s="8" t="s">
        <v>4</v>
      </c>
      <c r="B4" s="14">
        <f>+TRUNC(N20/B1,2)</f>
        <v>0.36</v>
      </c>
      <c r="C4" s="70"/>
      <c r="D4" s="70"/>
      <c r="E4" s="81"/>
      <c r="F4" s="82"/>
      <c r="G4" s="82"/>
      <c r="H4" s="82"/>
      <c r="I4" s="83"/>
      <c r="K4" s="7"/>
      <c r="L4" s="5">
        <f>SUM(L1:L3)</f>
        <v>10</v>
      </c>
    </row>
    <row r="5" spans="1:11" ht="21">
      <c r="A5" s="12" t="s">
        <v>5</v>
      </c>
      <c r="B5" s="15">
        <v>0.3</v>
      </c>
      <c r="C5" s="70">
        <f>+IF(B5&lt;B6,"minimo NON raggiunto","")</f>
      </c>
      <c r="D5" s="71"/>
      <c r="E5" s="81"/>
      <c r="F5" s="82"/>
      <c r="G5" s="82"/>
      <c r="H5" s="82"/>
      <c r="I5" s="83"/>
      <c r="K5" s="7">
        <f>+K6*B1</f>
        <v>1017.3961728000002</v>
      </c>
    </row>
    <row r="6" spans="1:11" ht="16.5" thickBot="1">
      <c r="A6" s="8" t="s">
        <v>4</v>
      </c>
      <c r="B6" s="17">
        <f>+TRUNC(N23/B1,2)</f>
        <v>0.17</v>
      </c>
      <c r="C6" s="70"/>
      <c r="D6" s="71"/>
      <c r="E6" s="84"/>
      <c r="F6" s="69"/>
      <c r="G6" s="69"/>
      <c r="H6" s="69"/>
      <c r="I6" s="85"/>
      <c r="K6" s="5">
        <f>+PRODUCT(C11:C16)</f>
        <v>101.73961728000002</v>
      </c>
    </row>
    <row r="7" spans="1:5" ht="21">
      <c r="A7" s="12" t="s">
        <v>6</v>
      </c>
      <c r="B7" s="13">
        <v>0.1</v>
      </c>
      <c r="C7" s="70">
        <f>+IF(B7&lt;B8,"minimo NON raggiunto","")</f>
      </c>
      <c r="D7" s="71"/>
      <c r="E7" s="18"/>
    </row>
    <row r="8" spans="1:4" ht="15.75">
      <c r="A8" s="8" t="s">
        <v>4</v>
      </c>
      <c r="B8" s="14">
        <f>0.5/B1</f>
        <v>0.05</v>
      </c>
      <c r="C8" s="70"/>
      <c r="D8" s="71"/>
    </row>
    <row r="9" spans="1:4" ht="16.5" thickBot="1">
      <c r="A9" s="8"/>
      <c r="B9" s="14"/>
      <c r="C9" s="10"/>
      <c r="D9" s="16"/>
    </row>
    <row r="10" spans="1:9" ht="16.5" thickBot="1">
      <c r="A10" s="8"/>
      <c r="B10" s="14"/>
      <c r="C10" s="14"/>
      <c r="E10" s="86" t="s">
        <v>7</v>
      </c>
      <c r="F10" s="87"/>
      <c r="G10" s="87"/>
      <c r="H10" s="87"/>
      <c r="I10" s="88"/>
    </row>
    <row r="11" spans="1:16" ht="16.5" thickBot="1">
      <c r="A11" s="19" t="s">
        <v>28</v>
      </c>
      <c r="B11" s="20">
        <v>1</v>
      </c>
      <c r="C11" s="21">
        <v>1.28</v>
      </c>
      <c r="E11" s="89"/>
      <c r="F11" s="90"/>
      <c r="G11" s="90"/>
      <c r="H11" s="90"/>
      <c r="I11" s="91"/>
      <c r="L11" s="6"/>
      <c r="M11" s="6"/>
      <c r="N11" s="6"/>
      <c r="O11" s="6"/>
      <c r="P11" s="6"/>
    </row>
    <row r="12" spans="1:16" ht="15.75">
      <c r="A12" s="22" t="s">
        <v>29</v>
      </c>
      <c r="B12" s="23">
        <v>2</v>
      </c>
      <c r="C12" s="24">
        <v>1.57</v>
      </c>
      <c r="E12" s="25" t="s">
        <v>8</v>
      </c>
      <c r="F12" s="26" t="s">
        <v>9</v>
      </c>
      <c r="G12" s="26" t="s">
        <v>10</v>
      </c>
      <c r="H12" s="72" t="s">
        <v>11</v>
      </c>
      <c r="I12" s="73"/>
      <c r="L12" s="6"/>
      <c r="M12" s="6"/>
      <c r="N12" s="6"/>
      <c r="O12" s="6"/>
      <c r="P12" s="6"/>
    </row>
    <row r="13" spans="1:16" ht="16.5" thickBot="1">
      <c r="A13" s="27" t="s">
        <v>30</v>
      </c>
      <c r="B13" s="28">
        <v>1</v>
      </c>
      <c r="C13" s="29">
        <v>1.44</v>
      </c>
      <c r="E13" s="30" t="s">
        <v>12</v>
      </c>
      <c r="F13" s="31" t="s">
        <v>13</v>
      </c>
      <c r="G13" s="31" t="s">
        <v>14</v>
      </c>
      <c r="H13" s="74"/>
      <c r="I13" s="75"/>
      <c r="L13" s="6"/>
      <c r="M13" s="6"/>
      <c r="N13" s="6"/>
      <c r="O13" s="6"/>
      <c r="P13" s="6"/>
    </row>
    <row r="14" spans="1:16" ht="15.75">
      <c r="A14" s="32" t="s">
        <v>31</v>
      </c>
      <c r="B14" s="33" t="s">
        <v>34</v>
      </c>
      <c r="C14" s="34">
        <v>3.5</v>
      </c>
      <c r="E14" s="35">
        <v>1</v>
      </c>
      <c r="F14" s="36">
        <v>1</v>
      </c>
      <c r="G14" s="37">
        <v>2</v>
      </c>
      <c r="H14" s="38">
        <f>+M1-B1</f>
        <v>10.547439089559628</v>
      </c>
      <c r="I14" s="39">
        <f>+H14/$B$1</f>
        <v>1.0547439089559627</v>
      </c>
      <c r="L14" s="6"/>
      <c r="M14" s="6"/>
      <c r="N14" s="6"/>
      <c r="O14" s="6"/>
      <c r="P14" s="6"/>
    </row>
    <row r="15" spans="1:16" ht="15.75">
      <c r="A15" s="40" t="s">
        <v>32</v>
      </c>
      <c r="B15" s="41" t="s">
        <v>34</v>
      </c>
      <c r="C15" s="42">
        <v>3.5</v>
      </c>
      <c r="E15" s="43">
        <v>1</v>
      </c>
      <c r="F15" s="44">
        <v>1</v>
      </c>
      <c r="G15" s="45">
        <v>3</v>
      </c>
      <c r="H15" s="46">
        <f>+M1*3-B1</f>
        <v>51.64231726867888</v>
      </c>
      <c r="I15" s="47">
        <f>+H15/$B$1</f>
        <v>5.164231726867888</v>
      </c>
      <c r="L15" s="6"/>
      <c r="M15" s="6"/>
      <c r="N15" s="6"/>
      <c r="O15" s="6"/>
      <c r="P15" s="6"/>
    </row>
    <row r="16" spans="1:10" ht="16.5" thickBot="1">
      <c r="A16" s="48" t="s">
        <v>33</v>
      </c>
      <c r="B16" s="49" t="s">
        <v>15</v>
      </c>
      <c r="C16" s="50">
        <v>2.87</v>
      </c>
      <c r="E16" s="43">
        <v>1</v>
      </c>
      <c r="F16" s="44">
        <v>2</v>
      </c>
      <c r="G16" s="45">
        <v>2</v>
      </c>
      <c r="H16" s="46">
        <f>+M1*3+M2-B1</f>
        <v>82.56621309846612</v>
      </c>
      <c r="I16" s="47">
        <f>+H16/$B$1</f>
        <v>8.256621309846611</v>
      </c>
      <c r="J16" s="6"/>
    </row>
    <row r="17" spans="1:14" ht="16.5" thickBot="1">
      <c r="A17" s="7"/>
      <c r="D17" s="7"/>
      <c r="E17" s="51">
        <v>1</v>
      </c>
      <c r="F17" s="52">
        <v>2</v>
      </c>
      <c r="G17" s="53">
        <v>3</v>
      </c>
      <c r="H17" s="54">
        <f>+M1*6+M2*3+M3-B1</f>
        <v>307.7959393067195</v>
      </c>
      <c r="I17" s="55">
        <f>+H17/$B$1</f>
        <v>30.77959393067195</v>
      </c>
      <c r="K17" s="7"/>
      <c r="N17" s="56">
        <f>+MIN(K24,K29,K34,K39,K44,K49)</f>
        <v>0.13911076553332863</v>
      </c>
    </row>
    <row r="18" spans="1:14" ht="16.5" thickBot="1">
      <c r="A18" s="7"/>
      <c r="D18" s="7"/>
      <c r="F18" s="7"/>
      <c r="I18" s="57"/>
      <c r="K18" s="7"/>
      <c r="N18" s="56"/>
    </row>
    <row r="19" spans="1:14" ht="33.75" customHeight="1" thickBot="1">
      <c r="A19" s="76" t="s">
        <v>16</v>
      </c>
      <c r="B19" s="77"/>
      <c r="D19" s="7"/>
      <c r="F19" s="7"/>
      <c r="K19" s="7"/>
      <c r="N19" s="56"/>
    </row>
    <row r="20" spans="1:14" ht="17.25" thickBot="1">
      <c r="A20" s="58" t="s">
        <v>17</v>
      </c>
      <c r="B20" s="59">
        <f>+L22</f>
        <v>0.8346645931999718</v>
      </c>
      <c r="C20" s="7" t="s">
        <v>18</v>
      </c>
      <c r="K20" s="7"/>
      <c r="N20" s="6">
        <f>0.5/N17+0.01</f>
        <v>3.6042581300813006</v>
      </c>
    </row>
    <row r="21" spans="1:14" ht="15.75">
      <c r="A21" s="60" t="str">
        <f>+A11</f>
        <v>Feyenoord - Roda</v>
      </c>
      <c r="B21" s="61">
        <f>+B11</f>
        <v>1</v>
      </c>
      <c r="C21" s="62">
        <f>+K21</f>
        <v>24.617600000000003</v>
      </c>
      <c r="J21" s="5">
        <f>+C11</f>
        <v>1.28</v>
      </c>
      <c r="K21" s="5">
        <f>+PRODUCT(J21:J24)</f>
        <v>24.617600000000003</v>
      </c>
      <c r="L21" s="5"/>
      <c r="N21" s="6"/>
    </row>
    <row r="22" spans="1:14" ht="15.75">
      <c r="A22" s="63" t="str">
        <f>+A12</f>
        <v>Siena - Milan</v>
      </c>
      <c r="B22" s="64">
        <f>+B12</f>
        <v>2</v>
      </c>
      <c r="C22" s="18"/>
      <c r="J22" s="5">
        <f>+C12</f>
        <v>1.57</v>
      </c>
      <c r="K22" s="5">
        <f>+$M$45/K21</f>
        <v>5.06140127388535</v>
      </c>
      <c r="L22" s="5">
        <f>+K24*$L$1</f>
        <v>0.8346645931999718</v>
      </c>
      <c r="N22" s="56">
        <f>+MIN(K54,K60,K66)</f>
        <v>0.29078014184397166</v>
      </c>
    </row>
    <row r="23" spans="1:14" ht="15.75">
      <c r="A23" s="63" t="str">
        <f>+A14</f>
        <v>Livorno - Treviso</v>
      </c>
      <c r="B23" s="64" t="str">
        <f>+B14</f>
        <v>X hand</v>
      </c>
      <c r="C23" s="18"/>
      <c r="J23" s="5">
        <f>+C14</f>
        <v>3.5</v>
      </c>
      <c r="K23" s="5"/>
      <c r="L23" s="5"/>
      <c r="N23" s="6">
        <f>0.5/N22+0.01</f>
        <v>1.729512195121951</v>
      </c>
    </row>
    <row r="24" spans="1:14" ht="16.5" thickBot="1">
      <c r="A24" s="65" t="str">
        <f>+A15</f>
        <v>Dep La Coruna - Maiorca</v>
      </c>
      <c r="B24" s="66" t="str">
        <f>+B15</f>
        <v>X hand</v>
      </c>
      <c r="C24" s="18"/>
      <c r="J24" s="5">
        <f>+C15</f>
        <v>3.5</v>
      </c>
      <c r="K24" s="5">
        <f>+K22/$M$46</f>
        <v>0.13911076553332863</v>
      </c>
      <c r="L24" s="5">
        <f>+L22*K21</f>
        <v>20.547439089559628</v>
      </c>
      <c r="N24" s="6"/>
    </row>
    <row r="25" spans="1:14" ht="17.25" thickBot="1">
      <c r="A25" s="58" t="s">
        <v>19</v>
      </c>
      <c r="B25" s="59">
        <f>+L27</f>
        <v>1.017883650243868</v>
      </c>
      <c r="C25" s="7" t="s">
        <v>18</v>
      </c>
      <c r="K25" s="5"/>
      <c r="L25" s="5"/>
      <c r="N25" s="56">
        <f>+K72</f>
        <v>0.04717136356358335</v>
      </c>
    </row>
    <row r="26" spans="1:14" ht="15.75">
      <c r="A26" s="60" t="str">
        <f>+$A$11</f>
        <v>Feyenoord - Roda</v>
      </c>
      <c r="B26" s="61">
        <f>+B21</f>
        <v>1</v>
      </c>
      <c r="C26" s="62">
        <f>+K26</f>
        <v>20.186432000000003</v>
      </c>
      <c r="J26" s="5">
        <f>+J21</f>
        <v>1.28</v>
      </c>
      <c r="K26" s="5">
        <f>+PRODUCT(J26:J29)</f>
        <v>20.186432000000003</v>
      </c>
      <c r="L26" s="5"/>
      <c r="N26" s="6">
        <f>0.5/N25</f>
        <v>10.599651191469983</v>
      </c>
    </row>
    <row r="27" spans="1:14" ht="15.75">
      <c r="A27" s="63" t="str">
        <f>+A22</f>
        <v>Siena - Milan</v>
      </c>
      <c r="B27" s="64">
        <f>+B22</f>
        <v>2</v>
      </c>
      <c r="C27" s="18"/>
      <c r="J27" s="5">
        <f>+J22</f>
        <v>1.57</v>
      </c>
      <c r="K27" s="5">
        <f>+$M$45/K26</f>
        <v>6.172440577908963</v>
      </c>
      <c r="L27" s="5">
        <f>+K29*$L$1</f>
        <v>1.017883650243868</v>
      </c>
      <c r="N27" s="6"/>
    </row>
    <row r="28" spans="1:14" ht="15.75">
      <c r="A28" s="63" t="str">
        <f>+A14</f>
        <v>Livorno - Treviso</v>
      </c>
      <c r="B28" s="64" t="str">
        <f>+B14</f>
        <v>X hand</v>
      </c>
      <c r="C28" s="18"/>
      <c r="F28" s="6"/>
      <c r="J28" s="5">
        <f>+C14</f>
        <v>3.5</v>
      </c>
      <c r="K28" s="5"/>
      <c r="L28" s="5"/>
      <c r="N28" s="6"/>
    </row>
    <row r="29" spans="1:14" ht="16.5" thickBot="1">
      <c r="A29" s="65" t="str">
        <f>+A16</f>
        <v>Lens - Monaco</v>
      </c>
      <c r="B29" s="66" t="str">
        <f>+B16</f>
        <v>X</v>
      </c>
      <c r="C29" s="18"/>
      <c r="F29" s="6"/>
      <c r="J29" s="5">
        <f>+C16</f>
        <v>2.87</v>
      </c>
      <c r="K29" s="5">
        <f>+K27/$M$46</f>
        <v>0.16964727504064467</v>
      </c>
      <c r="L29" s="5">
        <f>+L27*K26</f>
        <v>20.547439089559628</v>
      </c>
      <c r="N29" s="6"/>
    </row>
    <row r="30" spans="1:14" ht="17.25" thickBot="1">
      <c r="A30" s="58" t="s">
        <v>20</v>
      </c>
      <c r="B30" s="59">
        <f>+L32</f>
        <v>1.017883650243868</v>
      </c>
      <c r="C30" s="7" t="s">
        <v>18</v>
      </c>
      <c r="F30" s="6"/>
      <c r="K30" s="5"/>
      <c r="L30" s="5"/>
      <c r="N30" s="6"/>
    </row>
    <row r="31" spans="1:14" ht="15.75">
      <c r="A31" s="60" t="str">
        <f>+$A$11</f>
        <v>Feyenoord - Roda</v>
      </c>
      <c r="B31" s="61">
        <f>+B26</f>
        <v>1</v>
      </c>
      <c r="C31" s="62">
        <f>+K31</f>
        <v>20.186432000000003</v>
      </c>
      <c r="F31" s="6"/>
      <c r="J31" s="5">
        <f>+J26</f>
        <v>1.28</v>
      </c>
      <c r="K31" s="5">
        <f>+PRODUCT(J31:J34)</f>
        <v>20.186432000000003</v>
      </c>
      <c r="L31" s="5"/>
      <c r="N31" s="6"/>
    </row>
    <row r="32" spans="1:14" ht="15.75">
      <c r="A32" s="63" t="str">
        <f>+A12</f>
        <v>Siena - Milan</v>
      </c>
      <c r="B32" s="64">
        <f>+B27</f>
        <v>2</v>
      </c>
      <c r="C32" s="18"/>
      <c r="F32" s="6"/>
      <c r="J32" s="5">
        <f>+J27</f>
        <v>1.57</v>
      </c>
      <c r="K32" s="5">
        <f>+$M$45/K31</f>
        <v>6.172440577908963</v>
      </c>
      <c r="L32" s="5">
        <f>+K34*$L$1</f>
        <v>1.017883650243868</v>
      </c>
      <c r="N32" s="6"/>
    </row>
    <row r="33" spans="1:14" ht="15.75">
      <c r="A33" s="63" t="str">
        <f>+A15</f>
        <v>Dep La Coruna - Maiorca</v>
      </c>
      <c r="B33" s="64" t="str">
        <f>+B15</f>
        <v>X hand</v>
      </c>
      <c r="C33" s="18"/>
      <c r="F33" s="6"/>
      <c r="J33" s="5">
        <f>+C15</f>
        <v>3.5</v>
      </c>
      <c r="K33" s="5"/>
      <c r="L33" s="5"/>
      <c r="N33" s="6"/>
    </row>
    <row r="34" spans="1:14" ht="16.5" thickBot="1">
      <c r="A34" s="65" t="str">
        <f>+A16</f>
        <v>Lens - Monaco</v>
      </c>
      <c r="B34" s="66" t="str">
        <f>+B16</f>
        <v>X</v>
      </c>
      <c r="C34" s="18"/>
      <c r="F34" s="6"/>
      <c r="J34" s="5">
        <f>+C16</f>
        <v>2.87</v>
      </c>
      <c r="K34" s="5">
        <f>+K32/$M$46</f>
        <v>0.16964727504064467</v>
      </c>
      <c r="L34" s="5">
        <f>+L32*K31</f>
        <v>20.547439089559628</v>
      </c>
      <c r="N34" s="6"/>
    </row>
    <row r="35" spans="1:14" ht="17.25" thickBot="1">
      <c r="A35" s="58" t="s">
        <v>21</v>
      </c>
      <c r="B35" s="59">
        <f>+L37</f>
        <v>0.9100162578638582</v>
      </c>
      <c r="C35" s="7" t="s">
        <v>18</v>
      </c>
      <c r="F35" s="6"/>
      <c r="K35" s="5"/>
      <c r="L35" s="5"/>
      <c r="N35" s="6"/>
    </row>
    <row r="36" spans="1:14" ht="15.75">
      <c r="A36" s="60" t="str">
        <f>+$A$11</f>
        <v>Feyenoord - Roda</v>
      </c>
      <c r="B36" s="61">
        <f>+B31</f>
        <v>1</v>
      </c>
      <c r="C36" s="62">
        <f>+K36</f>
        <v>22.5792</v>
      </c>
      <c r="F36" s="6"/>
      <c r="J36" s="5">
        <f>+J31</f>
        <v>1.28</v>
      </c>
      <c r="K36" s="5">
        <f>+PRODUCT(J36:J39)</f>
        <v>22.5792</v>
      </c>
      <c r="L36" s="5"/>
      <c r="N36" s="6"/>
    </row>
    <row r="37" spans="1:14" ht="15.75">
      <c r="A37" s="63" t="str">
        <f>+A13</f>
        <v>Bochum - Saarbrucken</v>
      </c>
      <c r="B37" s="64">
        <f>+B13</f>
        <v>1</v>
      </c>
      <c r="C37" s="18"/>
      <c r="F37" s="6"/>
      <c r="J37" s="5">
        <f>+C13</f>
        <v>1.44</v>
      </c>
      <c r="K37" s="5">
        <f>+$M$45/K36</f>
        <v>5.5183333333333335</v>
      </c>
      <c r="L37" s="5">
        <f>+K39*$L$1</f>
        <v>0.9100162578638582</v>
      </c>
      <c r="N37" s="6"/>
    </row>
    <row r="38" spans="1:14" ht="15.75">
      <c r="A38" s="63" t="str">
        <f>+A23</f>
        <v>Livorno - Treviso</v>
      </c>
      <c r="B38" s="64" t="str">
        <f>+B23</f>
        <v>X hand</v>
      </c>
      <c r="C38" s="18"/>
      <c r="F38" s="6"/>
      <c r="J38" s="5">
        <f>+J23</f>
        <v>3.5</v>
      </c>
      <c r="K38" s="5"/>
      <c r="L38" s="5"/>
      <c r="N38" s="6"/>
    </row>
    <row r="39" spans="1:14" ht="16.5" thickBot="1">
      <c r="A39" s="65" t="str">
        <f>+A24</f>
        <v>Dep La Coruna - Maiorca</v>
      </c>
      <c r="B39" s="66" t="str">
        <f>+B24</f>
        <v>X hand</v>
      </c>
      <c r="C39" s="18"/>
      <c r="F39" s="6"/>
      <c r="J39" s="5">
        <f>+J24</f>
        <v>3.5</v>
      </c>
      <c r="K39" s="5">
        <f>+K37/$M$46</f>
        <v>0.15166937631064303</v>
      </c>
      <c r="L39" s="5">
        <f>+L37*K36</f>
        <v>20.547439089559628</v>
      </c>
      <c r="N39" s="6"/>
    </row>
    <row r="40" spans="1:14" ht="17.25" thickBot="1">
      <c r="A40" s="58" t="s">
        <v>22</v>
      </c>
      <c r="B40" s="59">
        <f>+L42</f>
        <v>1.1097759242242171</v>
      </c>
      <c r="C40" s="7" t="s">
        <v>18</v>
      </c>
      <c r="F40" s="6"/>
      <c r="K40" s="5"/>
      <c r="L40" s="5"/>
      <c r="N40" s="6"/>
    </row>
    <row r="41" spans="1:14" ht="15.75">
      <c r="A41" s="60" t="str">
        <f>+$A$11</f>
        <v>Feyenoord - Roda</v>
      </c>
      <c r="B41" s="61">
        <f>+B36</f>
        <v>1</v>
      </c>
      <c r="C41" s="62">
        <f>+K41</f>
        <v>18.514944</v>
      </c>
      <c r="F41" s="6"/>
      <c r="J41" s="5">
        <f>+J36</f>
        <v>1.28</v>
      </c>
      <c r="K41" s="5">
        <f>+PRODUCT(J41:J44)</f>
        <v>18.514944</v>
      </c>
      <c r="L41" s="5"/>
      <c r="N41" s="6"/>
    </row>
    <row r="42" spans="1:14" ht="15.75">
      <c r="A42" s="63" t="str">
        <f>+A13</f>
        <v>Bochum - Saarbrucken</v>
      </c>
      <c r="B42" s="64">
        <f>+B37</f>
        <v>1</v>
      </c>
      <c r="C42" s="18"/>
      <c r="F42" s="6"/>
      <c r="J42" s="5">
        <f>+J37</f>
        <v>1.44</v>
      </c>
      <c r="K42" s="5">
        <f>+$M$45/K41</f>
        <v>6.729674796747967</v>
      </c>
      <c r="L42" s="5">
        <f>+K44*$L$1</f>
        <v>1.1097759242242171</v>
      </c>
      <c r="N42" s="6"/>
    </row>
    <row r="43" spans="1:14" ht="15.75">
      <c r="A43" s="63" t="str">
        <f>+A28</f>
        <v>Livorno - Treviso</v>
      </c>
      <c r="B43" s="64" t="str">
        <f>+B28</f>
        <v>X hand</v>
      </c>
      <c r="C43" s="18"/>
      <c r="J43" s="5">
        <f>+J28</f>
        <v>3.5</v>
      </c>
      <c r="K43" s="5"/>
      <c r="L43" s="5"/>
      <c r="N43" s="6"/>
    </row>
    <row r="44" spans="1:14" ht="16.5" thickBot="1">
      <c r="A44" s="65" t="str">
        <f>+A29</f>
        <v>Lens - Monaco</v>
      </c>
      <c r="B44" s="66" t="str">
        <f>+B29</f>
        <v>X</v>
      </c>
      <c r="C44" s="18"/>
      <c r="J44" s="5">
        <f>+J29</f>
        <v>2.87</v>
      </c>
      <c r="K44" s="5">
        <f>+K42/$M$46</f>
        <v>0.18496265403736953</v>
      </c>
      <c r="L44" s="5">
        <f>+L42*K41</f>
        <v>20.547439089559624</v>
      </c>
      <c r="N44" s="6"/>
    </row>
    <row r="45" spans="1:14" ht="17.25" thickBot="1">
      <c r="A45" s="58" t="s">
        <v>23</v>
      </c>
      <c r="B45" s="59">
        <f>+L47</f>
        <v>1.1097759242242171</v>
      </c>
      <c r="C45" s="7" t="s">
        <v>18</v>
      </c>
      <c r="J45" s="5"/>
      <c r="K45" s="7"/>
      <c r="M45" s="5">
        <f>+K21+K26+K31+K36+K41+K46</f>
        <v>124.599552</v>
      </c>
      <c r="N45" s="6"/>
    </row>
    <row r="46" spans="1:14" ht="15.75">
      <c r="A46" s="60" t="str">
        <f>+$A$11</f>
        <v>Feyenoord - Roda</v>
      </c>
      <c r="B46" s="61">
        <f>+B41</f>
        <v>1</v>
      </c>
      <c r="C46" s="62">
        <f>+K46</f>
        <v>18.514944</v>
      </c>
      <c r="J46" s="5">
        <f>+J41</f>
        <v>1.28</v>
      </c>
      <c r="K46" s="5">
        <f>+PRODUCT(J46:J49)</f>
        <v>18.514944</v>
      </c>
      <c r="L46" s="5"/>
      <c r="M46" s="5">
        <f>+K22+K27+K32+K37+K42+K47</f>
        <v>36.38396535653254</v>
      </c>
      <c r="N46" s="6"/>
    </row>
    <row r="47" spans="1:14" ht="15.75">
      <c r="A47" s="63" t="str">
        <f>+A42</f>
        <v>Bochum - Saarbrucken</v>
      </c>
      <c r="B47" s="64">
        <f>+B42</f>
        <v>1</v>
      </c>
      <c r="C47" s="18"/>
      <c r="J47" s="5">
        <f>+J42</f>
        <v>1.44</v>
      </c>
      <c r="K47" s="5">
        <f>+$M$45/K46</f>
        <v>6.729674796747967</v>
      </c>
      <c r="L47" s="5">
        <f>+K49*$L$1</f>
        <v>1.1097759242242171</v>
      </c>
      <c r="N47" s="6"/>
    </row>
    <row r="48" spans="1:14" ht="15.75">
      <c r="A48" s="63" t="str">
        <f>+A33</f>
        <v>Dep La Coruna - Maiorca</v>
      </c>
      <c r="B48" s="64" t="str">
        <f>+B33</f>
        <v>X hand</v>
      </c>
      <c r="C48" s="18"/>
      <c r="J48" s="5">
        <f>+J33</f>
        <v>3.5</v>
      </c>
      <c r="K48" s="5"/>
      <c r="L48" s="5"/>
      <c r="N48" s="6"/>
    </row>
    <row r="49" spans="1:14" ht="16.5" thickBot="1">
      <c r="A49" s="65" t="str">
        <f>+A34</f>
        <v>Lens - Monaco</v>
      </c>
      <c r="B49" s="66" t="str">
        <f>+B34</f>
        <v>X</v>
      </c>
      <c r="C49" s="18"/>
      <c r="J49" s="5">
        <f>+J34</f>
        <v>2.87</v>
      </c>
      <c r="K49" s="5">
        <f>+K47/$M$46</f>
        <v>0.18496265403736953</v>
      </c>
      <c r="L49" s="5">
        <f>+L47*K46</f>
        <v>20.547439089559624</v>
      </c>
      <c r="N49" s="6"/>
    </row>
    <row r="50" spans="1:14" ht="17.25" thickBot="1">
      <c r="A50" s="58" t="s">
        <v>24</v>
      </c>
      <c r="B50" s="59">
        <f>+L52</f>
        <v>0.8723404255319149</v>
      </c>
      <c r="C50" s="7" t="s">
        <v>18</v>
      </c>
      <c r="J50" s="5"/>
      <c r="K50" s="7"/>
      <c r="N50" s="6"/>
    </row>
    <row r="51" spans="1:14" ht="15.75">
      <c r="A51" s="60" t="str">
        <f>+$A$11</f>
        <v>Feyenoord - Roda</v>
      </c>
      <c r="B51" s="61">
        <f>+B46</f>
        <v>1</v>
      </c>
      <c r="C51" s="62">
        <f>+K51</f>
        <v>35.449344</v>
      </c>
      <c r="J51" s="5">
        <f>+J46</f>
        <v>1.28</v>
      </c>
      <c r="K51" s="5">
        <f>+PRODUCT(J51:J55)</f>
        <v>35.449344</v>
      </c>
      <c r="L51" s="5"/>
      <c r="N51" s="6"/>
    </row>
    <row r="52" spans="1:14" ht="15.75">
      <c r="A52" s="63" t="str">
        <f>+A32</f>
        <v>Siena - Milan</v>
      </c>
      <c r="B52" s="64">
        <f>+B32</f>
        <v>2</v>
      </c>
      <c r="C52" s="6"/>
      <c r="J52" s="5">
        <f>+J32</f>
        <v>1.57</v>
      </c>
      <c r="K52" s="5">
        <f>+$M$62/K51</f>
        <v>2.64</v>
      </c>
      <c r="L52" s="5">
        <f>+K54*$L$2</f>
        <v>0.8723404255319149</v>
      </c>
      <c r="N52" s="6"/>
    </row>
    <row r="53" spans="1:14" ht="15.75">
      <c r="A53" s="63" t="str">
        <f>+A47</f>
        <v>Bochum - Saarbrucken</v>
      </c>
      <c r="B53" s="64">
        <f>+B47</f>
        <v>1</v>
      </c>
      <c r="C53" s="6"/>
      <c r="J53" s="5">
        <f>+J37</f>
        <v>1.44</v>
      </c>
      <c r="K53" s="5"/>
      <c r="L53" s="5"/>
      <c r="N53" s="6"/>
    </row>
    <row r="54" spans="1:14" ht="15.75">
      <c r="A54" s="63" t="str">
        <f>+A38</f>
        <v>Livorno - Treviso</v>
      </c>
      <c r="B54" s="64" t="str">
        <f>+B38</f>
        <v>X hand</v>
      </c>
      <c r="C54" s="6"/>
      <c r="J54" s="5">
        <f>+J38</f>
        <v>3.5</v>
      </c>
      <c r="K54" s="5">
        <f>+K52/$M$63</f>
        <v>0.29078014184397166</v>
      </c>
      <c r="L54" s="5">
        <f>+L52*K51</f>
        <v>30.923895829787238</v>
      </c>
      <c r="N54" s="6"/>
    </row>
    <row r="55" spans="1:14" ht="16.5" thickBot="1">
      <c r="A55" s="65" t="str">
        <f>+A39</f>
        <v>Dep La Coruna - Maiorca</v>
      </c>
      <c r="B55" s="66" t="str">
        <f>+B39</f>
        <v>X hand</v>
      </c>
      <c r="C55" s="6"/>
      <c r="J55" s="5">
        <f>+J39</f>
        <v>3.5</v>
      </c>
      <c r="K55" s="7"/>
      <c r="N55" s="6"/>
    </row>
    <row r="56" spans="1:14" ht="17.25" thickBot="1">
      <c r="A56" s="58" t="s">
        <v>25</v>
      </c>
      <c r="B56" s="59">
        <f>+L58</f>
        <v>1.0638297872340428</v>
      </c>
      <c r="C56" s="7" t="s">
        <v>18</v>
      </c>
      <c r="J56" s="5"/>
      <c r="K56" s="7"/>
      <c r="N56" s="6"/>
    </row>
    <row r="57" spans="1:14" ht="15.75">
      <c r="A57" s="60" t="str">
        <f>+$A$11</f>
        <v>Feyenoord - Roda</v>
      </c>
      <c r="B57" s="61">
        <f>+B51</f>
        <v>1</v>
      </c>
      <c r="C57" s="62">
        <f>+K57</f>
        <v>29.068462080000003</v>
      </c>
      <c r="J57" s="5">
        <f>+J51</f>
        <v>1.28</v>
      </c>
      <c r="K57" s="5">
        <f>+PRODUCT(J57:J61)</f>
        <v>29.068462080000003</v>
      </c>
      <c r="L57" s="5"/>
      <c r="N57" s="6"/>
    </row>
    <row r="58" spans="1:14" ht="15.75">
      <c r="A58" s="63" t="str">
        <f>+A52</f>
        <v>Siena - Milan</v>
      </c>
      <c r="B58" s="64">
        <f>+B52</f>
        <v>2</v>
      </c>
      <c r="C58" s="6"/>
      <c r="J58" s="5">
        <f>+J52</f>
        <v>1.57</v>
      </c>
      <c r="K58" s="5">
        <f>+$M$62/K57</f>
        <v>3.2195121951219514</v>
      </c>
      <c r="L58" s="5">
        <f>+K60*$L$2</f>
        <v>1.0638297872340428</v>
      </c>
      <c r="N58" s="6"/>
    </row>
    <row r="59" spans="1:14" ht="15.75">
      <c r="A59" s="63" t="str">
        <f>+A53</f>
        <v>Bochum - Saarbrucken</v>
      </c>
      <c r="B59" s="64">
        <f>+B53</f>
        <v>1</v>
      </c>
      <c r="C59" s="6"/>
      <c r="J59" s="5">
        <f>+J53</f>
        <v>1.44</v>
      </c>
      <c r="K59" s="5"/>
      <c r="L59" s="5"/>
      <c r="N59" s="6"/>
    </row>
    <row r="60" spans="1:14" ht="15.75">
      <c r="A60" s="63" t="str">
        <f>+A43</f>
        <v>Livorno - Treviso</v>
      </c>
      <c r="B60" s="64" t="str">
        <f>+B43</f>
        <v>X hand</v>
      </c>
      <c r="C60" s="6"/>
      <c r="J60" s="5">
        <f>+J54</f>
        <v>3.5</v>
      </c>
      <c r="K60" s="5">
        <f>+K58/$M$63</f>
        <v>0.35460992907801425</v>
      </c>
      <c r="L60" s="5">
        <f>+L58*K57</f>
        <v>30.923895829787245</v>
      </c>
      <c r="N60" s="6"/>
    </row>
    <row r="61" spans="1:14" ht="16.5" thickBot="1">
      <c r="A61" s="65" t="str">
        <f>+A16</f>
        <v>Lens - Monaco</v>
      </c>
      <c r="B61" s="66" t="str">
        <f>+B16</f>
        <v>X</v>
      </c>
      <c r="C61" s="6"/>
      <c r="J61" s="5">
        <f>+J49</f>
        <v>2.87</v>
      </c>
      <c r="K61" s="7"/>
      <c r="N61" s="6"/>
    </row>
    <row r="62" spans="1:14" ht="17.25" thickBot="1">
      <c r="A62" s="58" t="s">
        <v>26</v>
      </c>
      <c r="B62" s="59">
        <f>+L64</f>
        <v>1.0638297872340428</v>
      </c>
      <c r="C62" s="7" t="s">
        <v>18</v>
      </c>
      <c r="J62" s="5"/>
      <c r="K62" s="7"/>
      <c r="M62" s="5">
        <f>+K51+K57+K63</f>
        <v>93.58626816000002</v>
      </c>
      <c r="N62" s="6"/>
    </row>
    <row r="63" spans="1:14" ht="15.75">
      <c r="A63" s="60" t="str">
        <f>+$A$11</f>
        <v>Feyenoord - Roda</v>
      </c>
      <c r="B63" s="61">
        <f>+B57</f>
        <v>1</v>
      </c>
      <c r="C63" s="62">
        <f>+K63</f>
        <v>29.068462080000003</v>
      </c>
      <c r="J63" s="5">
        <f>+J57</f>
        <v>1.28</v>
      </c>
      <c r="K63" s="5">
        <f>+PRODUCT(J63:J67)</f>
        <v>29.068462080000003</v>
      </c>
      <c r="L63" s="5"/>
      <c r="M63" s="5">
        <f>+K52+K58+K64</f>
        <v>9.079024390243902</v>
      </c>
      <c r="N63" s="6"/>
    </row>
    <row r="64" spans="1:14" ht="15.75">
      <c r="A64" s="63" t="str">
        <f>+A58</f>
        <v>Siena - Milan</v>
      </c>
      <c r="B64" s="64">
        <f>+B58</f>
        <v>2</v>
      </c>
      <c r="C64" s="6"/>
      <c r="J64" s="5">
        <f>+J58</f>
        <v>1.57</v>
      </c>
      <c r="K64" s="5">
        <f>+$M$62/K63</f>
        <v>3.2195121951219514</v>
      </c>
      <c r="L64" s="5">
        <f>+K66*$L$2</f>
        <v>1.0638297872340428</v>
      </c>
      <c r="N64" s="6"/>
    </row>
    <row r="65" spans="1:14" ht="15.75">
      <c r="A65" s="63" t="str">
        <f>+A59</f>
        <v>Bochum - Saarbrucken</v>
      </c>
      <c r="B65" s="64">
        <f>+B59</f>
        <v>1</v>
      </c>
      <c r="C65" s="6"/>
      <c r="J65" s="5">
        <f>+J59</f>
        <v>1.44</v>
      </c>
      <c r="K65" s="5"/>
      <c r="L65" s="5"/>
      <c r="N65" s="6"/>
    </row>
    <row r="66" spans="1:14" ht="15.75">
      <c r="A66" s="63" t="str">
        <f>+A15</f>
        <v>Dep La Coruna - Maiorca</v>
      </c>
      <c r="B66" s="64" t="str">
        <f>+B15</f>
        <v>X hand</v>
      </c>
      <c r="C66" s="6"/>
      <c r="J66" s="5">
        <f>+J55</f>
        <v>3.5</v>
      </c>
      <c r="K66" s="5">
        <f>+K64/$M$63</f>
        <v>0.35460992907801425</v>
      </c>
      <c r="L66" s="5">
        <f>+L64*K63</f>
        <v>30.923895829787245</v>
      </c>
      <c r="N66" s="6"/>
    </row>
    <row r="67" spans="1:14" ht="16.5" thickBot="1">
      <c r="A67" s="65" t="str">
        <f>+A49</f>
        <v>Lens - Monaco</v>
      </c>
      <c r="B67" s="66" t="str">
        <f>+B49</f>
        <v>X</v>
      </c>
      <c r="C67" s="6"/>
      <c r="J67" s="5">
        <f>+J61</f>
        <v>2.87</v>
      </c>
      <c r="K67" s="7"/>
      <c r="N67" s="6"/>
    </row>
    <row r="68" spans="1:14" ht="17.25" thickBot="1">
      <c r="A68" s="67" t="s">
        <v>27</v>
      </c>
      <c r="B68" s="68">
        <f>+L3</f>
        <v>1</v>
      </c>
      <c r="C68" s="7" t="s">
        <v>18</v>
      </c>
      <c r="J68" s="5"/>
      <c r="K68" s="7"/>
      <c r="N68" s="6"/>
    </row>
    <row r="69" spans="1:14" ht="15.75">
      <c r="A69" s="60" t="str">
        <f aca="true" t="shared" si="0" ref="A69:B74">+A11</f>
        <v>Feyenoord - Roda</v>
      </c>
      <c r="B69" s="61">
        <f t="shared" si="0"/>
        <v>1</v>
      </c>
      <c r="C69" s="62">
        <f>+K69</f>
        <v>101.73961728000002</v>
      </c>
      <c r="J69" s="5">
        <f>+J63</f>
        <v>1.28</v>
      </c>
      <c r="K69" s="5">
        <f>+PRODUCT(J69:J74)</f>
        <v>101.73961728000002</v>
      </c>
      <c r="L69" s="5">
        <f>+B68*K69</f>
        <v>101.73961728000002</v>
      </c>
      <c r="N69" s="6"/>
    </row>
    <row r="70" spans="1:14" ht="15.75">
      <c r="A70" s="63" t="str">
        <f t="shared" si="0"/>
        <v>Siena - Milan</v>
      </c>
      <c r="B70" s="64">
        <f t="shared" si="0"/>
        <v>2</v>
      </c>
      <c r="C70" s="6"/>
      <c r="J70" s="5">
        <f>+J64</f>
        <v>1.57</v>
      </c>
      <c r="K70" s="5">
        <f>+$K$76/K69</f>
        <v>2.1445512180326536</v>
      </c>
      <c r="L70" s="5"/>
      <c r="N70" s="6"/>
    </row>
    <row r="71" spans="1:14" ht="15.75">
      <c r="A71" s="63" t="str">
        <f t="shared" si="0"/>
        <v>Bochum - Saarbrucken</v>
      </c>
      <c r="B71" s="64">
        <f t="shared" si="0"/>
        <v>1</v>
      </c>
      <c r="C71" s="6"/>
      <c r="J71" s="5">
        <f>+J65</f>
        <v>1.44</v>
      </c>
      <c r="K71" s="5"/>
      <c r="L71" s="5"/>
      <c r="N71" s="6"/>
    </row>
    <row r="72" spans="1:14" ht="15.75">
      <c r="A72" s="63" t="str">
        <f t="shared" si="0"/>
        <v>Livorno - Treviso</v>
      </c>
      <c r="B72" s="64" t="str">
        <f t="shared" si="0"/>
        <v>X hand</v>
      </c>
      <c r="C72" s="6"/>
      <c r="J72" s="5">
        <f>+J60</f>
        <v>3.5</v>
      </c>
      <c r="K72" s="5">
        <f>+K70/$K$77</f>
        <v>0.04717136356358335</v>
      </c>
      <c r="L72" s="5"/>
      <c r="N72" s="6"/>
    </row>
    <row r="73" spans="1:14" ht="15.75">
      <c r="A73" s="63" t="str">
        <f t="shared" si="0"/>
        <v>Dep La Coruna - Maiorca</v>
      </c>
      <c r="B73" s="64" t="str">
        <f t="shared" si="0"/>
        <v>X hand</v>
      </c>
      <c r="C73" s="6"/>
      <c r="J73" s="5">
        <f>+J66</f>
        <v>3.5</v>
      </c>
      <c r="K73" s="7"/>
      <c r="N73" s="6"/>
    </row>
    <row r="74" spans="1:14" ht="16.5" thickBot="1">
      <c r="A74" s="65" t="str">
        <f t="shared" si="0"/>
        <v>Lens - Monaco</v>
      </c>
      <c r="B74" s="66" t="str">
        <f t="shared" si="0"/>
        <v>X</v>
      </c>
      <c r="C74" s="6"/>
      <c r="J74" s="5">
        <f>+J67</f>
        <v>2.87</v>
      </c>
      <c r="K74" s="7"/>
      <c r="N74" s="6"/>
    </row>
    <row r="75" spans="3:14" ht="15.75">
      <c r="C75" s="6"/>
      <c r="J75" s="5"/>
      <c r="K75" s="7"/>
      <c r="N75" s="6"/>
    </row>
    <row r="76" spans="10:14" ht="15.75">
      <c r="J76" s="5"/>
      <c r="K76" s="5">
        <f>+K21+K26+K31+K36+K41+K46+K51+K57+K63</f>
        <v>218.18582016000005</v>
      </c>
      <c r="N76" s="6"/>
    </row>
    <row r="77" spans="10:14" ht="15.75">
      <c r="J77" s="5"/>
      <c r="K77" s="5">
        <f>+K22+K27+K32+K37+K42+K47+K52+K58+K64</f>
        <v>45.462989746776444</v>
      </c>
      <c r="N77" s="6"/>
    </row>
  </sheetData>
  <mergeCells count="11">
    <mergeCell ref="C7:D7"/>
    <mergeCell ref="C6:D6"/>
    <mergeCell ref="C5:D5"/>
    <mergeCell ref="H12:I13"/>
    <mergeCell ref="A19:B19"/>
    <mergeCell ref="E1:I6"/>
    <mergeCell ref="C4:D4"/>
    <mergeCell ref="C3:D3"/>
    <mergeCell ref="C2:D2"/>
    <mergeCell ref="E10:I11"/>
    <mergeCell ref="C8:D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Gruppo Credito Valtellinese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u920002</dc:creator>
  <cp:keywords/>
  <dc:description/>
  <cp:lastModifiedBy>Sergio Minieri</cp:lastModifiedBy>
  <dcterms:created xsi:type="dcterms:W3CDTF">2005-12-27T11:38:48Z</dcterms:created>
  <dcterms:modified xsi:type="dcterms:W3CDTF">2006-06-28T08:09:46Z</dcterms:modified>
  <cp:category/>
  <cp:version/>
  <cp:contentType/>
  <cp:contentStatus/>
</cp:coreProperties>
</file>