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CCT_ITA" sheetId="1" r:id="rId1"/>
    <sheet name="CCT_ENG" sheetId="2" r:id="rId2"/>
  </sheets>
  <definedNames>
    <definedName name="Acquisto" localSheetId="1">'CCT_ENG'!$A$13</definedName>
    <definedName name="Acquisto">'CCT_ITA'!$A$13</definedName>
    <definedName name="Cedola_Annua" localSheetId="1">'CCT_ENG'!$C$3</definedName>
    <definedName name="Cedola_Annua">'CCT_ITA'!$C$3</definedName>
    <definedName name="Cedola_Annua_Lorda" localSheetId="1">'CCT_ENG'!$C$3</definedName>
    <definedName name="Cedola_Annua_Lorda">'CCT_ITA'!$C$3</definedName>
    <definedName name="Cedola_Annua_Netta" localSheetId="1">'CCT_ENG'!$D$3</definedName>
    <definedName name="Cedola_Annua_Netta">'CCT_ITA'!$D$3</definedName>
    <definedName name="Comm_perc">'CCT_ENG'!$A$6</definedName>
    <definedName name="Commissioni">'CCT_ENG'!$D$6</definedName>
    <definedName name="Nominale">'CCT_ENG'!$B$13</definedName>
    <definedName name="Prezzo_Mercato" localSheetId="1">'CCT_ENG'!$D$13</definedName>
    <definedName name="Prezzo_Mercato">'CCT_ITA'!$D$13</definedName>
    <definedName name="Prezzo_Rimborso" localSheetId="1">'CCT_ENG'!$A$3</definedName>
    <definedName name="Prezzo_Rimborso">'CCT_ITA'!$A$3</definedName>
    <definedName name="Rateo_Maturato" localSheetId="1">'CCT_ENG'!$C$13</definedName>
    <definedName name="Rateo_Maturato">'CCT_ITA'!$C$13</definedName>
    <definedName name="Scadenza" localSheetId="1">'CCT_ENG'!$B$3</definedName>
    <definedName name="Scadenza">'CCT_ITA'!$B$3</definedName>
    <definedName name="Tel_Quel">'CCT_ENG'!$E$13</definedName>
  </definedNames>
  <calcPr fullCalcOnLoad="1"/>
</workbook>
</file>

<file path=xl/comments1.xml><?xml version="1.0" encoding="utf-8"?>
<comments xmlns="http://schemas.openxmlformats.org/spreadsheetml/2006/main">
  <authors>
    <author>Bruzzese</author>
  </authors>
  <commentList>
    <comment ref="D16" authorId="0">
      <text>
        <r>
          <rPr>
            <sz val="8"/>
            <rFont val="Tahoma"/>
            <family val="0"/>
          </rPr>
          <t xml:space="preserve">(Nominale * TelQuel)/100 + Commissioni
</t>
        </r>
      </text>
    </comment>
    <comment ref="D18" authorId="0">
      <text>
        <r>
          <rPr>
            <sz val="8"/>
            <rFont val="Tahoma"/>
            <family val="2"/>
          </rPr>
          <t>Nominale * RateoMaturato / 100</t>
        </r>
      </text>
    </comment>
    <comment ref="D20" authorId="0">
      <text>
        <r>
          <rPr>
            <sz val="8"/>
            <rFont val="Tahoma"/>
            <family val="0"/>
          </rPr>
          <t>(Nominale * CedolaAnnuaNetta / 100) / 2</t>
        </r>
      </text>
    </comment>
    <comment ref="D26" authorId="0">
      <text>
        <r>
          <rPr>
            <sz val="8"/>
            <rFont val="Tahoma"/>
            <family val="0"/>
          </rPr>
          <t>Nominale - Investimento Iniziale + Rendimento Teorico Cedole</t>
        </r>
      </text>
    </comment>
  </commentList>
</comments>
</file>

<file path=xl/comments2.xml><?xml version="1.0" encoding="utf-8"?>
<comments xmlns="http://schemas.openxmlformats.org/spreadsheetml/2006/main">
  <authors>
    <author>Bruzzese</author>
    <author>Marconi Selenia Communications</author>
  </authors>
  <commentList>
    <comment ref="D16" authorId="0">
      <text>
        <r>
          <rPr>
            <sz val="8"/>
            <rFont val="Tahoma"/>
            <family val="0"/>
          </rPr>
          <t xml:space="preserve">(Nominale * TelQuel)/100 + Commissioni
</t>
        </r>
      </text>
    </comment>
    <comment ref="D18" authorId="0">
      <text>
        <r>
          <rPr>
            <sz val="8"/>
            <rFont val="Tahoma"/>
            <family val="2"/>
          </rPr>
          <t>Nominale * RateoMaturato / 100</t>
        </r>
      </text>
    </comment>
    <comment ref="D20" authorId="0">
      <text>
        <r>
          <rPr>
            <sz val="8"/>
            <rFont val="Tahoma"/>
            <family val="0"/>
          </rPr>
          <t>(Nominale * CedolaAnnuaNetta / 100) / 2</t>
        </r>
      </text>
    </comment>
    <comment ref="D26" authorId="0">
      <text>
        <r>
          <rPr>
            <sz val="8"/>
            <rFont val="Tahoma"/>
            <family val="0"/>
          </rPr>
          <t>Nominale - Investimento Iniziale + Rendimento Teorico Cedole</t>
        </r>
      </text>
    </comment>
    <comment ref="C3" authorId="1">
      <text>
        <r>
          <rPr>
            <sz val="8"/>
            <rFont val="Tahoma"/>
            <family val="2"/>
          </rPr>
          <t>http://www.24oreborsaonline.ilsole24ore.com/fc?chId=51&amp;sezId=11023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<sst xmlns="http://schemas.openxmlformats.org/spreadsheetml/2006/main" count="54" uniqueCount="27">
  <si>
    <t>RIMBORSO</t>
  </si>
  <si>
    <t>CEDOLA ANNUA</t>
  </si>
  <si>
    <t>SCADENZA</t>
  </si>
  <si>
    <t>NOMINALE</t>
  </si>
  <si>
    <t>MERCATO</t>
  </si>
  <si>
    <t>TEL QUEL</t>
  </si>
  <si>
    <t>FUTURA</t>
  </si>
  <si>
    <t>PASSATA</t>
  </si>
  <si>
    <t>PREZZO</t>
  </si>
  <si>
    <t>RATEO MATURATO</t>
  </si>
  <si>
    <t>DATA ACQUISTO</t>
  </si>
  <si>
    <t>GIORNI TRASCORSI DALL'ULTIMA CEDOLA</t>
  </si>
  <si>
    <t>RENDIMENTO ANNUO A SCADENZA</t>
  </si>
  <si>
    <t>INVESTIMENTO INIZIALE</t>
  </si>
  <si>
    <t>VALORE CEDOLA SEMESTRALE</t>
  </si>
  <si>
    <t>RATEO ANTICIPATO</t>
  </si>
  <si>
    <t>LORDA</t>
  </si>
  <si>
    <t>NETTA</t>
  </si>
  <si>
    <t>CAPITAL GAIN</t>
  </si>
  <si>
    <t>CEDOLE RIMANENTI</t>
  </si>
  <si>
    <t>RENDIMENTO TEORICO CEDOLE</t>
  </si>
  <si>
    <t>RENDIMENTO NETTO A SCADENZA</t>
  </si>
  <si>
    <t>MIN</t>
  </si>
  <si>
    <t>MAX</t>
  </si>
  <si>
    <t>COMMISSIONE</t>
  </si>
  <si>
    <t>VALORE</t>
  </si>
  <si>
    <t>DATE STACCO CEDOLA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</si>
</sst>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0.000"/>
    <numFmt numFmtId="172" formatCode="_-&quot;€&quot;\ * #,##0.0_-;\-&quot;€&quot;\ * #,##0.0_-;_-&quot;€&quot;\ * &quot;-&quot;??_-;_-@_-"/>
    <numFmt numFmtId="173" formatCode="0.0"/>
    <numFmt numFmtId="174" formatCode="0.000000"/>
    <numFmt numFmtId="175" formatCode="0.00000"/>
    <numFmt numFmtId="176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14" fontId="0" fillId="0" borderId="0" xfId="0" applyNumberFormat="1" applyAlignment="1">
      <alignment/>
    </xf>
    <xf numFmtId="44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4" fontId="0" fillId="0" borderId="0" xfId="0" applyNumberFormat="1" applyAlignment="1">
      <alignment/>
    </xf>
    <xf numFmtId="0" fontId="2" fillId="0" borderId="6" xfId="0" applyFont="1" applyFill="1" applyBorder="1" applyAlignment="1">
      <alignment horizontal="center"/>
    </xf>
    <xf numFmtId="10" fontId="0" fillId="0" borderId="0" xfId="0" applyNumberFormat="1" applyAlignment="1">
      <alignment/>
    </xf>
    <xf numFmtId="0" fontId="2" fillId="0" borderId="7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/>
    </xf>
    <xf numFmtId="16" fontId="0" fillId="0" borderId="0" xfId="0" applyNumberFormat="1" applyAlignment="1">
      <alignment/>
    </xf>
    <xf numFmtId="2" fontId="3" fillId="2" borderId="12" xfId="0" applyNumberFormat="1" applyFont="1" applyFill="1" applyBorder="1" applyAlignment="1">
      <alignment horizontal="center"/>
    </xf>
    <xf numFmtId="14" fontId="3" fillId="2" borderId="13" xfId="0" applyNumberFormat="1" applyFont="1" applyFill="1" applyBorder="1" applyAlignment="1">
      <alignment horizontal="center"/>
    </xf>
    <xf numFmtId="14" fontId="3" fillId="2" borderId="12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/>
    </xf>
    <xf numFmtId="171" fontId="3" fillId="2" borderId="12" xfId="0" applyNumberFormat="1" applyFont="1" applyFill="1" applyBorder="1" applyAlignment="1">
      <alignment horizontal="center"/>
    </xf>
    <xf numFmtId="44" fontId="3" fillId="2" borderId="14" xfId="15" applyFont="1" applyFill="1" applyBorder="1" applyAlignment="1">
      <alignment/>
    </xf>
    <xf numFmtId="44" fontId="3" fillId="2" borderId="14" xfId="0" applyNumberFormat="1" applyFont="1" applyFill="1" applyBorder="1" applyAlignment="1">
      <alignment/>
    </xf>
    <xf numFmtId="2" fontId="3" fillId="2" borderId="14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14" fontId="4" fillId="0" borderId="16" xfId="0" applyNumberFormat="1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10" fontId="4" fillId="0" borderId="17" xfId="0" applyNumberFormat="1" applyFont="1" applyBorder="1" applyAlignment="1" applyProtection="1">
      <alignment horizontal="center"/>
      <protection locked="0"/>
    </xf>
    <xf numFmtId="44" fontId="4" fillId="0" borderId="5" xfId="15" applyFont="1" applyBorder="1" applyAlignment="1" applyProtection="1">
      <alignment horizontal="center"/>
      <protection locked="0"/>
    </xf>
    <xf numFmtId="44" fontId="4" fillId="0" borderId="12" xfId="15" applyFont="1" applyBorder="1" applyAlignment="1" applyProtection="1">
      <alignment horizontal="center"/>
      <protection locked="0"/>
    </xf>
    <xf numFmtId="10" fontId="4" fillId="0" borderId="15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44" fontId="4" fillId="0" borderId="13" xfId="15" applyFont="1" applyBorder="1" applyAlignment="1" applyProtection="1">
      <alignment horizontal="center"/>
      <protection locked="0"/>
    </xf>
    <xf numFmtId="14" fontId="4" fillId="0" borderId="17" xfId="0" applyNumberFormat="1" applyFont="1" applyBorder="1" applyAlignment="1" applyProtection="1">
      <alignment horizontal="center"/>
      <protection locked="0"/>
    </xf>
    <xf numFmtId="44" fontId="0" fillId="0" borderId="0" xfId="15" applyNumberFormat="1" applyAlignment="1">
      <alignment/>
    </xf>
    <xf numFmtId="0" fontId="3" fillId="2" borderId="18" xfId="0" applyFont="1" applyFill="1" applyBorder="1" applyAlignment="1" applyProtection="1">
      <alignment horizontal="center"/>
      <protection/>
    </xf>
    <xf numFmtId="0" fontId="2" fillId="0" borderId="11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15.7109375" style="0" bestFit="1" customWidth="1"/>
    <col min="3" max="3" width="18.57421875" style="0" bestFit="1" customWidth="1"/>
    <col min="4" max="4" width="16.421875" style="0" bestFit="1" customWidth="1"/>
    <col min="5" max="5" width="18.28125" style="0" bestFit="1" customWidth="1"/>
    <col min="6" max="6" width="16.421875" style="0" bestFit="1" customWidth="1"/>
    <col min="7" max="7" width="14.00390625" style="0" bestFit="1" customWidth="1"/>
    <col min="8" max="8" width="14.28125" style="0" bestFit="1" customWidth="1"/>
  </cols>
  <sheetData>
    <row r="1" spans="1:6" ht="13.5" thickBot="1">
      <c r="A1" s="3"/>
      <c r="C1" s="47" t="s">
        <v>1</v>
      </c>
      <c r="D1" s="48"/>
      <c r="E1" s="45" t="s">
        <v>26</v>
      </c>
      <c r="F1" s="46"/>
    </row>
    <row r="2" spans="1:6" ht="12.75">
      <c r="A2" s="15" t="s">
        <v>0</v>
      </c>
      <c r="B2" s="16" t="s">
        <v>2</v>
      </c>
      <c r="C2" s="15" t="s">
        <v>16</v>
      </c>
      <c r="D2" s="8" t="s">
        <v>17</v>
      </c>
      <c r="E2" s="7" t="s">
        <v>7</v>
      </c>
      <c r="F2" s="8" t="s">
        <v>6</v>
      </c>
    </row>
    <row r="3" spans="1:9" ht="13.5" thickBot="1">
      <c r="A3" s="42">
        <v>100</v>
      </c>
      <c r="B3" s="32">
        <v>40969</v>
      </c>
      <c r="C3" s="33">
        <v>4.1</v>
      </c>
      <c r="D3" s="20">
        <f>Cedola_Annua*(1-F6)</f>
        <v>3.5874999999999995</v>
      </c>
      <c r="E3" s="21">
        <f>_XLL.DATA.CED.PREC(A13,B3,2,1)</f>
        <v>39142</v>
      </c>
      <c r="F3" s="22">
        <f>_XLL.DATA.CED.SUCC(A13,B3,2,1)</f>
        <v>39326</v>
      </c>
      <c r="I3" s="12"/>
    </row>
    <row r="4" ht="13.5" thickBot="1"/>
    <row r="5" spans="1:6" ht="12.75">
      <c r="A5" s="28" t="s">
        <v>24</v>
      </c>
      <c r="B5" s="29" t="s">
        <v>22</v>
      </c>
      <c r="C5" s="35">
        <v>5</v>
      </c>
      <c r="D5" s="11" t="s">
        <v>25</v>
      </c>
      <c r="F5" s="13" t="s">
        <v>18</v>
      </c>
    </row>
    <row r="6" spans="1:6" ht="13.5" thickBot="1">
      <c r="A6" s="34">
        <v>0.0019</v>
      </c>
      <c r="B6" s="30" t="s">
        <v>23</v>
      </c>
      <c r="C6" s="36">
        <v>18</v>
      </c>
      <c r="D6" s="31">
        <f>IF(D16*A6&lt;C5,C5,IF(D16*A6&gt;C6,C6,D16*A6))</f>
        <v>18</v>
      </c>
      <c r="F6" s="37">
        <v>0.125</v>
      </c>
    </row>
    <row r="8" ht="13.5" thickBot="1"/>
    <row r="9" spans="1:4" ht="13.5" thickBot="1">
      <c r="A9" s="43" t="s">
        <v>11</v>
      </c>
      <c r="B9" s="44"/>
      <c r="C9" s="44"/>
      <c r="D9" s="23">
        <f>_XLL.GIORNI.CED.INIZ.LIQ(A13,B3,2,1)</f>
        <v>119</v>
      </c>
    </row>
    <row r="10" ht="13.5" thickBot="1"/>
    <row r="11" spans="4:5" ht="13.5" thickBot="1">
      <c r="D11" s="47" t="s">
        <v>8</v>
      </c>
      <c r="E11" s="48"/>
    </row>
    <row r="12" spans="1:6" ht="12.75">
      <c r="A12" s="6" t="s">
        <v>10</v>
      </c>
      <c r="B12" s="7" t="s">
        <v>3</v>
      </c>
      <c r="C12" s="8" t="s">
        <v>9</v>
      </c>
      <c r="D12" s="4" t="s">
        <v>4</v>
      </c>
      <c r="E12" s="5" t="s">
        <v>5</v>
      </c>
      <c r="F12" s="9"/>
    </row>
    <row r="13" spans="1:8" ht="13.5" thickBot="1">
      <c r="A13" s="40">
        <f ca="1">NOW()</f>
        <v>39261.87406296296</v>
      </c>
      <c r="B13" s="39">
        <v>100000</v>
      </c>
      <c r="C13" s="24">
        <f>(Cedola_Annua_Netta/2*D9)/184</f>
        <v>1.160088315217391</v>
      </c>
      <c r="D13" s="38">
        <v>100.218</v>
      </c>
      <c r="E13" s="24">
        <f>D13+C13</f>
        <v>101.3780883152174</v>
      </c>
      <c r="F13" s="10"/>
      <c r="H13" s="2"/>
    </row>
    <row r="15" ht="13.5" thickBot="1"/>
    <row r="16" spans="1:4" ht="13.5" thickBot="1">
      <c r="A16" s="43" t="s">
        <v>13</v>
      </c>
      <c r="B16" s="44"/>
      <c r="C16" s="44"/>
      <c r="D16" s="25">
        <f>(B13*E13/100)+A6</f>
        <v>101378.09021521741</v>
      </c>
    </row>
    <row r="17" ht="13.5" thickBot="1"/>
    <row r="18" spans="1:4" ht="13.5" thickBot="1">
      <c r="A18" s="43" t="s">
        <v>15</v>
      </c>
      <c r="B18" s="44"/>
      <c r="C18" s="44"/>
      <c r="D18" s="25">
        <f>(B13*Rateo_Maturato/100)</f>
        <v>1160.088315217391</v>
      </c>
    </row>
    <row r="19" ht="13.5" thickBot="1"/>
    <row r="20" spans="1:4" ht="13.5" thickBot="1">
      <c r="A20" s="43" t="s">
        <v>14</v>
      </c>
      <c r="B20" s="44"/>
      <c r="C20" s="44"/>
      <c r="D20" s="26">
        <f>(B13*Cedola_Annua_Netta/100)/2</f>
        <v>1793.7499999999998</v>
      </c>
    </row>
    <row r="21" ht="13.5" thickBot="1"/>
    <row r="22" spans="1:4" ht="13.5" thickBot="1">
      <c r="A22" s="17" t="s">
        <v>19</v>
      </c>
      <c r="B22" s="18"/>
      <c r="C22" s="18"/>
      <c r="D22" s="23">
        <f>_XLL.NUM.CED(Acquisto,Scadenza,2,1)</f>
        <v>10</v>
      </c>
    </row>
    <row r="23" ht="13.5" thickBot="1"/>
    <row r="24" spans="1:4" ht="13.5" thickBot="1">
      <c r="A24" s="17" t="s">
        <v>20</v>
      </c>
      <c r="B24" s="18"/>
      <c r="C24" s="18"/>
      <c r="D24" s="26">
        <f>D22*D20</f>
        <v>17937.499999999996</v>
      </c>
    </row>
    <row r="25" ht="13.5" thickBot="1"/>
    <row r="26" spans="1:4" ht="13.5" thickBot="1">
      <c r="A26" s="17" t="s">
        <v>21</v>
      </c>
      <c r="B26" s="14"/>
      <c r="C26" s="14"/>
      <c r="D26" s="26">
        <f>B13-D16+D24</f>
        <v>16559.409784782587</v>
      </c>
    </row>
    <row r="27" ht="13.5" thickBot="1"/>
    <row r="28" spans="1:4" ht="13.5" thickBot="1">
      <c r="A28" s="43" t="s">
        <v>12</v>
      </c>
      <c r="B28" s="44"/>
      <c r="C28" s="44"/>
      <c r="D28" s="27" t="e">
        <f>REND(Acquisto,Scadenza,(Cedola_Annua_Netta/100),Prezzo_Mercato,Prezzo_Rimborso,2,1)*100</f>
        <v>#NAME?</v>
      </c>
    </row>
    <row r="33" spans="1:3" ht="12.75">
      <c r="A33" s="19"/>
      <c r="C33" s="12"/>
    </row>
    <row r="35" ht="12.75">
      <c r="A35" s="19"/>
    </row>
    <row r="38" ht="12.75">
      <c r="B38" s="1"/>
    </row>
    <row r="39" ht="12.75">
      <c r="B39" s="1"/>
    </row>
  </sheetData>
  <mergeCells count="8">
    <mergeCell ref="A28:C28"/>
    <mergeCell ref="E1:F1"/>
    <mergeCell ref="A16:C16"/>
    <mergeCell ref="A20:C20"/>
    <mergeCell ref="C1:D1"/>
    <mergeCell ref="A18:C18"/>
    <mergeCell ref="D11:E11"/>
    <mergeCell ref="A9:C9"/>
  </mergeCells>
  <printOptions/>
  <pageMargins left="0.75" right="0.75" top="1" bottom="1" header="0.5" footer="0.5"/>
  <pageSetup horizontalDpi="1200" verticalDpi="1200" orientation="portrait" paperSize="9" r:id="rId3"/>
  <ignoredErrors>
    <ignoredError sqref="A13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28" sqref="D28"/>
    </sheetView>
  </sheetViews>
  <sheetFormatPr defaultColWidth="9.140625" defaultRowHeight="12.75"/>
  <cols>
    <col min="1" max="1" width="16.00390625" style="0" bestFit="1" customWidth="1"/>
    <col min="2" max="2" width="15.7109375" style="0" bestFit="1" customWidth="1"/>
    <col min="3" max="3" width="18.57421875" style="0" bestFit="1" customWidth="1"/>
    <col min="4" max="4" width="16.421875" style="0" bestFit="1" customWidth="1"/>
    <col min="5" max="5" width="18.28125" style="0" bestFit="1" customWidth="1"/>
    <col min="6" max="6" width="16.421875" style="0" bestFit="1" customWidth="1"/>
    <col min="7" max="7" width="14.00390625" style="0" bestFit="1" customWidth="1"/>
    <col min="8" max="8" width="14.28125" style="0" bestFit="1" customWidth="1"/>
  </cols>
  <sheetData>
    <row r="1" spans="1:6" ht="13.5" thickBot="1">
      <c r="A1" s="3"/>
      <c r="C1" s="47" t="s">
        <v>1</v>
      </c>
      <c r="D1" s="48"/>
      <c r="E1" s="45" t="s">
        <v>26</v>
      </c>
      <c r="F1" s="46"/>
    </row>
    <row r="2" spans="1:6" ht="12.75">
      <c r="A2" s="15" t="s">
        <v>0</v>
      </c>
      <c r="B2" s="16" t="s">
        <v>2</v>
      </c>
      <c r="C2" s="15" t="s">
        <v>16</v>
      </c>
      <c r="D2" s="8" t="s">
        <v>17</v>
      </c>
      <c r="E2" s="7" t="s">
        <v>7</v>
      </c>
      <c r="F2" s="8" t="s">
        <v>6</v>
      </c>
    </row>
    <row r="3" spans="1:9" ht="13.5" thickBot="1">
      <c r="A3" s="42">
        <v>100</v>
      </c>
      <c r="B3" s="32">
        <v>39539</v>
      </c>
      <c r="C3" s="33">
        <v>4.2</v>
      </c>
      <c r="D3" s="20">
        <f>Cedola_Annua*(1-F6)</f>
        <v>3.6750000000000003</v>
      </c>
      <c r="E3" s="21">
        <f>COUPPCD(A13,B3,2,1)</f>
        <v>39173</v>
      </c>
      <c r="F3" s="22">
        <f>COUPNCD(A13,B3,2,1)</f>
        <v>39356</v>
      </c>
      <c r="I3" s="12"/>
    </row>
    <row r="4" ht="13.5" thickBot="1"/>
    <row r="5" spans="1:6" ht="12.75">
      <c r="A5" s="28" t="s">
        <v>24</v>
      </c>
      <c r="B5" s="29" t="s">
        <v>22</v>
      </c>
      <c r="C5" s="35">
        <v>5</v>
      </c>
      <c r="D5" s="11" t="s">
        <v>25</v>
      </c>
      <c r="F5" s="13" t="s">
        <v>18</v>
      </c>
    </row>
    <row r="6" spans="1:6" ht="13.5" thickBot="1">
      <c r="A6" s="34">
        <v>0.0019</v>
      </c>
      <c r="B6" s="30" t="s">
        <v>23</v>
      </c>
      <c r="C6" s="36">
        <v>18</v>
      </c>
      <c r="D6" s="31">
        <f>IF(Nominale*Comm_perc&lt;C5,C5,IF(Nominale*Comm_perc&gt;C6,C6,Nominale*Comm_perc))</f>
        <v>18</v>
      </c>
      <c r="F6" s="37">
        <v>0.125</v>
      </c>
    </row>
    <row r="8" ht="13.5" thickBot="1"/>
    <row r="9" spans="1:4" ht="13.5" thickBot="1">
      <c r="A9" s="43" t="s">
        <v>11</v>
      </c>
      <c r="B9" s="44"/>
      <c r="C9" s="44"/>
      <c r="D9" s="23">
        <f>COUPDAYBS(A13,B3,2,1)</f>
        <v>86</v>
      </c>
    </row>
    <row r="10" ht="13.5" thickBot="1"/>
    <row r="11" spans="4:5" ht="13.5" thickBot="1">
      <c r="D11" s="47" t="s">
        <v>8</v>
      </c>
      <c r="E11" s="48"/>
    </row>
    <row r="12" spans="1:6" ht="12.75">
      <c r="A12" s="6" t="s">
        <v>10</v>
      </c>
      <c r="B12" s="7" t="s">
        <v>3</v>
      </c>
      <c r="C12" s="8" t="s">
        <v>9</v>
      </c>
      <c r="D12" s="4" t="s">
        <v>4</v>
      </c>
      <c r="E12" s="5" t="s">
        <v>5</v>
      </c>
      <c r="F12" s="9"/>
    </row>
    <row r="13" spans="1:8" ht="13.5" thickBot="1">
      <c r="A13" s="40">
        <v>39259</v>
      </c>
      <c r="B13" s="39">
        <v>180000</v>
      </c>
      <c r="C13" s="24">
        <f>(Cedola_Annua_Netta/2*D9)/184</f>
        <v>0.8588315217391305</v>
      </c>
      <c r="D13" s="38">
        <v>100.111</v>
      </c>
      <c r="E13" s="24">
        <f>Prezzo_Mercato+Rateo_Maturato</f>
        <v>100.96983152173914</v>
      </c>
      <c r="F13" s="10"/>
      <c r="H13" s="41"/>
    </row>
    <row r="15" ht="13.5" thickBot="1"/>
    <row r="16" spans="1:4" ht="13.5" thickBot="1">
      <c r="A16" s="43" t="s">
        <v>13</v>
      </c>
      <c r="B16" s="44"/>
      <c r="C16" s="44"/>
      <c r="D16" s="25">
        <f>(Nominale*Tel_Quel/100)+Commissioni</f>
        <v>181763.69673913048</v>
      </c>
    </row>
    <row r="17" ht="13.5" thickBot="1"/>
    <row r="18" spans="1:5" ht="13.5" thickBot="1">
      <c r="A18" s="43" t="s">
        <v>15</v>
      </c>
      <c r="B18" s="44"/>
      <c r="C18" s="44"/>
      <c r="D18" s="25">
        <f>(Nominale*Rateo_Maturato/100)</f>
        <v>1545.896739130435</v>
      </c>
      <c r="E18" s="10"/>
    </row>
    <row r="19" ht="13.5" thickBot="1"/>
    <row r="20" spans="1:5" ht="13.5" thickBot="1">
      <c r="A20" s="43" t="s">
        <v>14</v>
      </c>
      <c r="B20" s="44"/>
      <c r="C20" s="44"/>
      <c r="D20" s="26">
        <f>(Nominale*Cedola_Annua_Netta/100)/2</f>
        <v>3307.5</v>
      </c>
      <c r="E20" s="10"/>
    </row>
    <row r="21" ht="13.5" thickBot="1">
      <c r="F21" s="10"/>
    </row>
    <row r="22" spans="1:4" ht="13.5" thickBot="1">
      <c r="A22" s="17" t="s">
        <v>19</v>
      </c>
      <c r="B22" s="18"/>
      <c r="C22" s="18"/>
      <c r="D22" s="23" t="e">
        <f>COUPNUM(Acquisto,Scadenza,2,1)</f>
        <v>#NAME?</v>
      </c>
    </row>
    <row r="23" ht="13.5" thickBot="1"/>
    <row r="24" spans="1:4" ht="13.5" thickBot="1">
      <c r="A24" s="17" t="s">
        <v>20</v>
      </c>
      <c r="B24" s="18"/>
      <c r="C24" s="18"/>
      <c r="D24" s="26" t="e">
        <f>D22*D20</f>
        <v>#NAME?</v>
      </c>
    </row>
    <row r="25" ht="13.5" thickBot="1"/>
    <row r="26" spans="1:4" ht="13.5" thickBot="1">
      <c r="A26" s="17" t="s">
        <v>21</v>
      </c>
      <c r="B26" s="14"/>
      <c r="C26" s="14"/>
      <c r="D26" s="26" t="e">
        <f>B13-D16+D24</f>
        <v>#NAME?</v>
      </c>
    </row>
    <row r="27" ht="13.5" thickBot="1"/>
    <row r="28" spans="1:4" ht="13.5" thickBot="1">
      <c r="A28" s="43" t="s">
        <v>12</v>
      </c>
      <c r="B28" s="44"/>
      <c r="C28" s="44"/>
      <c r="D28" s="27" t="e">
        <f>YIELD(Acquisto,Scadenza,(Cedola_Annua_Netta/100),Prezzo_Mercato,Prezzo_Rimborso,2,1)*100</f>
        <v>#NAME?</v>
      </c>
    </row>
    <row r="33" spans="1:3" ht="12.75">
      <c r="A33" s="19"/>
      <c r="C33" s="12"/>
    </row>
    <row r="35" ht="12.75">
      <c r="A35" s="19"/>
    </row>
    <row r="38" ht="12.75">
      <c r="B38" s="1"/>
    </row>
    <row r="39" ht="12.75">
      <c r="B39" s="1"/>
    </row>
  </sheetData>
  <sheetProtection/>
  <mergeCells count="8">
    <mergeCell ref="A28:C28"/>
    <mergeCell ref="E1:F1"/>
    <mergeCell ref="A16:C16"/>
    <mergeCell ref="A20:C20"/>
    <mergeCell ref="C1:D1"/>
    <mergeCell ref="A18:C18"/>
    <mergeCell ref="D11:E11"/>
    <mergeCell ref="A9:C9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rendimenti CCT</dc:title>
  <dc:subject/>
  <dc:creator>Giorgio</dc:creator>
  <cp:keywords/>
  <dc:description>giorgioutc@hotmail.com</dc:description>
  <cp:lastModifiedBy>P</cp:lastModifiedBy>
  <dcterms:created xsi:type="dcterms:W3CDTF">2007-04-08T11:47:27Z</dcterms:created>
  <dcterms:modified xsi:type="dcterms:W3CDTF">2007-06-28T18:58:54Z</dcterms:modified>
  <cp:category/>
  <cp:version/>
  <cp:contentType/>
  <cp:contentStatus/>
</cp:coreProperties>
</file>