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HOME" sheetId="1" r:id="rId1"/>
    <sheet name="cell" sheetId="2" r:id="rId2"/>
    <sheet name="x25" sheetId="3" r:id="rId3"/>
    <sheet name="x50" sheetId="4" r:id="rId4"/>
  </sheets>
  <definedNames/>
  <calcPr fullCalcOnLoad="1"/>
</workbook>
</file>

<file path=xl/sharedStrings.xml><?xml version="1.0" encoding="utf-8"?>
<sst xmlns="http://schemas.openxmlformats.org/spreadsheetml/2006/main" count="64" uniqueCount="25">
  <si>
    <t>DATA</t>
  </si>
  <si>
    <t>SCAT.</t>
  </si>
  <si>
    <t>PAST.</t>
  </si>
  <si>
    <t>TERAP.</t>
  </si>
  <si>
    <t>USATE</t>
  </si>
  <si>
    <t>OGGI</t>
  </si>
  <si>
    <t>Durata gg.</t>
  </si>
  <si>
    <t>RESTANO  N.  CONFEZIONI</t>
  </si>
  <si>
    <t>gg.</t>
  </si>
  <si>
    <t>trasc.</t>
  </si>
  <si>
    <t>usate</t>
  </si>
  <si>
    <t>past</t>
  </si>
  <si>
    <t>inizio</t>
  </si>
  <si>
    <t>Ordine</t>
  </si>
  <si>
    <t xml:space="preserve"> Note</t>
  </si>
  <si>
    <t>Tot  past.</t>
  </si>
  <si>
    <t>N. per Conf.</t>
  </si>
  <si>
    <t>SCATOLE</t>
  </si>
  <si>
    <t>PASTIGLIE</t>
  </si>
  <si>
    <t>Entro il</t>
  </si>
  <si>
    <t xml:space="preserve">Inizio data di RIF. sempre a </t>
  </si>
  <si>
    <t>ad oggi 3, poche</t>
  </si>
  <si>
    <t>ad oggi 7, poche</t>
  </si>
  <si>
    <t>ad oggi 8, poche</t>
  </si>
  <si>
    <t>nome 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</si>
</sst>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"/>
    <numFmt numFmtId="165" formatCode="d\-mmm"/>
    <numFmt numFmtId="166" formatCode="ddd\ dd\ mmm"/>
    <numFmt numFmtId="167" formatCode="dd\ mmm"/>
    <numFmt numFmtId="168" formatCode="d\-mmm\-yy"/>
    <numFmt numFmtId="169" formatCode="d\-mmm\-yyyy"/>
    <numFmt numFmtId="170" formatCode="0.0"/>
  </numFmts>
  <fonts count="16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4" fillId="2" borderId="0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right" vertical="center"/>
    </xf>
    <xf numFmtId="0" fontId="1" fillId="0" borderId="7" xfId="0" applyFont="1" applyBorder="1" applyAlignment="1" quotePrefix="1">
      <alignment/>
    </xf>
    <xf numFmtId="16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2" fillId="0" borderId="0" xfId="0" applyNumberFormat="1" applyFont="1" applyAlignment="1">
      <alignment/>
    </xf>
    <xf numFmtId="16" fontId="0" fillId="0" borderId="0" xfId="0" applyNumberFormat="1" applyAlignment="1">
      <alignment horizontal="left"/>
    </xf>
    <xf numFmtId="0" fontId="0" fillId="4" borderId="0" xfId="0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/>
    </xf>
    <xf numFmtId="16" fontId="0" fillId="3" borderId="9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0" xfId="0" applyFont="1" applyFill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right"/>
    </xf>
    <xf numFmtId="167" fontId="4" fillId="2" borderId="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169" fontId="14" fillId="0" borderId="0" xfId="0" applyNumberFormat="1" applyFont="1" applyBorder="1" applyAlignment="1">
      <alignment/>
    </xf>
    <xf numFmtId="1" fontId="15" fillId="5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2" width="2.7109375" style="0" customWidth="1"/>
    <col min="3" max="3" width="10.8515625" style="0" bestFit="1" customWidth="1"/>
    <col min="4" max="4" width="11.7109375" style="0" customWidth="1"/>
    <col min="5" max="5" width="7.28125" style="0" customWidth="1"/>
    <col min="6" max="6" width="8.421875" style="0" customWidth="1"/>
    <col min="8" max="8" width="4.8515625" style="0" customWidth="1"/>
    <col min="10" max="10" width="14.00390625" style="0" bestFit="1" customWidth="1"/>
    <col min="12" max="12" width="2.7109375" style="0" customWidth="1"/>
  </cols>
  <sheetData>
    <row r="1" ht="24" customHeight="1"/>
    <row r="2" spans="2:12" ht="15">
      <c r="B2" s="7"/>
      <c r="C2" s="8"/>
      <c r="D2" s="8"/>
      <c r="E2" s="8"/>
      <c r="F2" s="8"/>
      <c r="G2" s="8"/>
      <c r="H2" s="8"/>
      <c r="I2" s="8"/>
      <c r="J2" s="8"/>
      <c r="K2" s="9"/>
      <c r="L2" s="2"/>
    </row>
    <row r="3" spans="2:15" ht="18">
      <c r="B3" s="10"/>
      <c r="C3" s="16" t="s">
        <v>5</v>
      </c>
      <c r="D3" s="28">
        <f ca="1">NOW()</f>
        <v>41820.41837048611</v>
      </c>
      <c r="E3" s="11"/>
      <c r="F3" s="11"/>
      <c r="J3" s="26"/>
      <c r="K3" s="12"/>
      <c r="L3" s="2"/>
      <c r="N3" s="33"/>
      <c r="O3" s="33"/>
    </row>
    <row r="4" spans="2:15" ht="18">
      <c r="B4" s="10"/>
      <c r="C4" s="16"/>
      <c r="D4" s="34"/>
      <c r="E4" s="11"/>
      <c r="F4" s="11"/>
      <c r="J4" s="26"/>
      <c r="K4" s="12"/>
      <c r="L4" s="2"/>
      <c r="N4" s="33"/>
      <c r="O4" s="33"/>
    </row>
    <row r="5" spans="2:15" ht="15.75">
      <c r="B5" s="10"/>
      <c r="C5" s="39"/>
      <c r="D5" s="39"/>
      <c r="E5" s="39"/>
      <c r="F5" s="39"/>
      <c r="G5" s="49" t="s">
        <v>7</v>
      </c>
      <c r="H5" s="40"/>
      <c r="I5" s="40"/>
      <c r="J5" s="65" t="s">
        <v>19</v>
      </c>
      <c r="K5" s="12"/>
      <c r="L5" s="2"/>
      <c r="N5" s="33"/>
      <c r="O5" s="33"/>
    </row>
    <row r="6" spans="2:12" ht="15">
      <c r="B6" s="10"/>
      <c r="C6" s="11"/>
      <c r="D6" s="11"/>
      <c r="E6" s="11"/>
      <c r="F6" s="11"/>
      <c r="K6" s="12"/>
      <c r="L6" s="2"/>
    </row>
    <row r="7" spans="2:12" ht="15.75">
      <c r="B7" s="10"/>
      <c r="C7" s="34"/>
      <c r="D7" s="34"/>
      <c r="E7" s="48" t="s">
        <v>24</v>
      </c>
      <c r="F7" s="2"/>
      <c r="G7" s="41">
        <f>cell!J4</f>
        <v>8.383265180555464</v>
      </c>
      <c r="H7" s="2"/>
      <c r="J7" s="66">
        <f>INDEX(cell!H9:H16,COUNTA(cell!H9:H16))</f>
        <v>42030</v>
      </c>
      <c r="K7" s="12"/>
      <c r="L7" s="2"/>
    </row>
    <row r="8" spans="2:12" ht="15.75">
      <c r="B8" s="10"/>
      <c r="C8" s="34"/>
      <c r="D8" s="34"/>
      <c r="E8" s="43"/>
      <c r="F8" s="42"/>
      <c r="G8" s="45"/>
      <c r="H8" s="44"/>
      <c r="J8" s="38"/>
      <c r="K8" s="12"/>
      <c r="L8" s="2"/>
    </row>
    <row r="9" spans="2:12" ht="15.75">
      <c r="B9" s="10"/>
      <c r="C9" s="34"/>
      <c r="D9" s="34"/>
      <c r="E9" s="48" t="s">
        <v>24</v>
      </c>
      <c r="F9" s="2"/>
      <c r="G9" s="41">
        <f>'x25'!J4</f>
        <v>2.691632590277732</v>
      </c>
      <c r="H9" s="44"/>
      <c r="J9" s="66">
        <f>INDEX('x25'!H9:H16,COUNTA('x25'!H9:H16))</f>
        <v>41955</v>
      </c>
      <c r="K9" s="12"/>
      <c r="L9" s="2"/>
    </row>
    <row r="10" spans="2:12" ht="15.75">
      <c r="B10" s="10"/>
      <c r="C10" s="34"/>
      <c r="D10" s="34"/>
      <c r="E10" s="45"/>
      <c r="F10" s="2"/>
      <c r="G10" s="45"/>
      <c r="H10" s="44"/>
      <c r="J10" s="38"/>
      <c r="K10" s="12"/>
      <c r="L10" s="2"/>
    </row>
    <row r="11" spans="2:12" ht="15.75">
      <c r="B11" s="10"/>
      <c r="C11" s="34"/>
      <c r="D11" s="34"/>
      <c r="E11" s="48" t="s">
        <v>24</v>
      </c>
      <c r="F11" s="2"/>
      <c r="G11" s="41">
        <f>'x50'!J4</f>
        <v>6.383265180555464</v>
      </c>
      <c r="H11" s="44"/>
      <c r="J11" s="66">
        <f>INDEX('x50'!H9:H16,COUNTA('x50'!H9:H16))</f>
        <v>41980</v>
      </c>
      <c r="K11" s="12"/>
      <c r="L11" s="2"/>
    </row>
    <row r="12" spans="2:12" ht="15.75">
      <c r="B12" s="10"/>
      <c r="C12" s="34"/>
      <c r="D12" s="34"/>
      <c r="E12" s="2"/>
      <c r="F12" s="2"/>
      <c r="G12" s="47"/>
      <c r="H12" s="44"/>
      <c r="I12" s="46"/>
      <c r="J12" s="38"/>
      <c r="K12" s="12"/>
      <c r="L12" s="2"/>
    </row>
    <row r="13" spans="2:12" ht="15">
      <c r="B13" s="10"/>
      <c r="C13" s="34"/>
      <c r="D13" s="34"/>
      <c r="G13" s="35"/>
      <c r="H13" s="36"/>
      <c r="I13" s="37"/>
      <c r="J13" s="38"/>
      <c r="K13" s="12"/>
      <c r="L13" s="2"/>
    </row>
    <row r="14" spans="2:12" ht="15">
      <c r="B14" s="10"/>
      <c r="C14" s="34"/>
      <c r="D14" s="34"/>
      <c r="G14" s="35"/>
      <c r="H14" s="36"/>
      <c r="I14" s="37"/>
      <c r="J14" s="38"/>
      <c r="K14" s="12"/>
      <c r="L14" s="2"/>
    </row>
    <row r="15" spans="2:12" ht="18" customHeight="1">
      <c r="B15" s="13"/>
      <c r="C15" s="14"/>
      <c r="D15" s="14"/>
      <c r="E15" s="14"/>
      <c r="F15" s="14"/>
      <c r="G15" s="14"/>
      <c r="H15" s="14"/>
      <c r="I15" s="14"/>
      <c r="J15" s="32"/>
      <c r="K15" s="15"/>
      <c r="L15" s="2"/>
    </row>
    <row r="16" spans="2:12" ht="18.75" customHeight="1">
      <c r="B16" s="2" t="s">
        <v>20</v>
      </c>
      <c r="C16" s="24"/>
      <c r="D16" s="20"/>
      <c r="E16" s="20"/>
      <c r="F16" s="69">
        <v>41640</v>
      </c>
      <c r="G16" s="18"/>
      <c r="H16" s="18"/>
      <c r="I16" s="18"/>
      <c r="J16" s="17"/>
      <c r="K16" s="19"/>
      <c r="L16" s="2"/>
    </row>
    <row r="17" spans="2:12" ht="15">
      <c r="B17" s="2"/>
      <c r="C17" s="24"/>
      <c r="D17" s="20"/>
      <c r="E17" s="20"/>
      <c r="F17" s="20"/>
      <c r="G17" s="18"/>
      <c r="H17" s="18"/>
      <c r="I17" s="18"/>
      <c r="J17" s="17"/>
      <c r="K17" s="19"/>
      <c r="L17" s="2"/>
    </row>
    <row r="18" spans="2:18" ht="15">
      <c r="B18" s="2"/>
      <c r="C18" s="24"/>
      <c r="D18" s="20"/>
      <c r="E18" s="20"/>
      <c r="F18" s="20"/>
      <c r="G18" s="21"/>
      <c r="H18" s="21"/>
      <c r="I18" s="20"/>
      <c r="J18" s="23"/>
      <c r="K18" s="22"/>
      <c r="L18" s="4"/>
      <c r="M18" s="1"/>
      <c r="N18" s="1"/>
      <c r="O18" s="1"/>
      <c r="P18" s="1"/>
      <c r="Q18" s="1"/>
      <c r="R18" s="1"/>
    </row>
    <row r="19" spans="2:18" ht="15">
      <c r="B19" s="2"/>
      <c r="C19" s="24"/>
      <c r="D19" s="20"/>
      <c r="E19" s="20"/>
      <c r="F19" s="20"/>
      <c r="G19" s="21"/>
      <c r="H19" s="21"/>
      <c r="I19" s="20"/>
      <c r="J19" s="18"/>
      <c r="K19" s="22"/>
      <c r="L19" s="4"/>
      <c r="M19" s="1"/>
      <c r="N19" s="1"/>
      <c r="O19" s="1"/>
      <c r="P19" s="1"/>
      <c r="Q19" s="1"/>
      <c r="R19" s="1"/>
    </row>
    <row r="20" spans="2:18" ht="15">
      <c r="B20" s="2"/>
      <c r="C20" s="24"/>
      <c r="D20" s="20"/>
      <c r="E20" s="20"/>
      <c r="F20" s="20"/>
      <c r="G20" s="21"/>
      <c r="H20" s="21"/>
      <c r="I20" s="20"/>
      <c r="J20" s="18"/>
      <c r="K20" s="22"/>
      <c r="L20" s="4"/>
      <c r="M20" s="1"/>
      <c r="N20" s="1"/>
      <c r="O20" s="1"/>
      <c r="P20" s="1"/>
      <c r="Q20" s="1"/>
      <c r="R20" s="1"/>
    </row>
    <row r="21" spans="2:18" ht="15">
      <c r="B21" s="2"/>
      <c r="C21" s="24"/>
      <c r="D21" s="20"/>
      <c r="E21" s="20"/>
      <c r="F21" s="20"/>
      <c r="G21" s="21"/>
      <c r="H21" s="21"/>
      <c r="I21" s="20"/>
      <c r="J21" s="18"/>
      <c r="K21" s="22"/>
      <c r="L21" s="4"/>
      <c r="M21" s="1"/>
      <c r="N21" s="1"/>
      <c r="O21" s="1"/>
      <c r="P21" s="1"/>
      <c r="Q21" s="1"/>
      <c r="R21" s="1"/>
    </row>
    <row r="22" spans="4:11" ht="12.75">
      <c r="D22" s="20"/>
      <c r="E22" s="20"/>
      <c r="F22" s="20"/>
      <c r="G22" s="21"/>
      <c r="H22" s="21"/>
      <c r="I22" s="20"/>
      <c r="J22" s="18"/>
      <c r="K22" s="22"/>
    </row>
    <row r="23" spans="3:11" ht="15">
      <c r="C23" s="24"/>
      <c r="D23" s="4"/>
      <c r="E23" s="4"/>
      <c r="F23" s="20"/>
      <c r="G23" s="21"/>
      <c r="H23" s="21"/>
      <c r="I23" s="20"/>
      <c r="J23" s="18"/>
      <c r="K23" s="22"/>
    </row>
    <row r="24" spans="3:11" ht="15">
      <c r="C24" s="24"/>
      <c r="D24" s="4"/>
      <c r="E24" s="4"/>
      <c r="F24" s="20"/>
      <c r="G24" s="21"/>
      <c r="H24" s="21"/>
      <c r="I24" s="20"/>
      <c r="J24" s="18"/>
      <c r="K24" s="22"/>
    </row>
    <row r="25" spans="3:11" ht="15">
      <c r="C25" s="24"/>
      <c r="D25" s="4"/>
      <c r="E25" s="4"/>
      <c r="F25" s="20"/>
      <c r="G25" s="21"/>
      <c r="H25" s="21"/>
      <c r="I25" s="20"/>
      <c r="J25" s="18"/>
      <c r="K25" s="22"/>
    </row>
    <row r="26" spans="3:11" ht="15">
      <c r="C26" s="24"/>
      <c r="D26" s="4"/>
      <c r="E26" s="4"/>
      <c r="F26" s="4"/>
      <c r="G26" s="5"/>
      <c r="H26" s="5"/>
      <c r="I26" s="4"/>
      <c r="J26" s="3"/>
      <c r="K26" s="6"/>
    </row>
    <row r="27" spans="3:11" ht="15">
      <c r="C27" s="24"/>
      <c r="D27" s="4"/>
      <c r="E27" s="4"/>
      <c r="F27" s="4"/>
      <c r="G27" s="5"/>
      <c r="H27" s="5"/>
      <c r="I27" s="4"/>
      <c r="J27" s="3"/>
      <c r="K27" s="6"/>
    </row>
    <row r="28" spans="3:11" ht="15">
      <c r="C28" s="24"/>
      <c r="D28" s="4"/>
      <c r="E28" s="4"/>
      <c r="F28" s="4"/>
      <c r="G28" s="5"/>
      <c r="H28" s="5"/>
      <c r="I28" s="4"/>
      <c r="J28" s="3"/>
      <c r="K28" s="6"/>
    </row>
    <row r="29" ht="12.75">
      <c r="C29" s="24"/>
    </row>
    <row r="30" ht="12.75">
      <c r="C30" s="24"/>
    </row>
    <row r="31" ht="12.75">
      <c r="C31" s="25"/>
    </row>
    <row r="32" ht="12.75">
      <c r="C32" s="25"/>
    </row>
    <row r="33" ht="12.75">
      <c r="C33" s="25"/>
    </row>
    <row r="34" ht="12.75">
      <c r="C34" s="25"/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" width="11.7109375" style="0" customWidth="1"/>
    <col min="4" max="4" width="7.28125" style="0" customWidth="1"/>
    <col min="5" max="5" width="11.57421875" style="0" customWidth="1"/>
    <col min="6" max="6" width="8.421875" style="0" customWidth="1"/>
    <col min="8" max="8" width="12.7109375" style="0" customWidth="1"/>
    <col min="9" max="9" width="2.28125" style="0" customWidth="1"/>
    <col min="10" max="10" width="15.8515625" style="0" customWidth="1"/>
    <col min="11" max="11" width="2.7109375" style="0" customWidth="1"/>
    <col min="12" max="12" width="9.00390625" style="0" customWidth="1"/>
    <col min="13" max="13" width="5.7109375" style="0" customWidth="1"/>
    <col min="14" max="14" width="8.00390625" style="0" customWidth="1"/>
  </cols>
  <sheetData>
    <row r="1" spans="3:11" ht="15">
      <c r="C1" s="11"/>
      <c r="D1" s="11"/>
      <c r="E1" s="11"/>
      <c r="F1" s="11"/>
      <c r="G1" s="11"/>
      <c r="H1" s="2"/>
      <c r="I1" s="2"/>
      <c r="J1" s="2"/>
      <c r="K1" s="2"/>
    </row>
    <row r="2" spans="3:14" ht="18">
      <c r="C2" s="62"/>
      <c r="D2" s="14"/>
      <c r="E2" s="62"/>
      <c r="F2" s="62"/>
      <c r="G2" s="62"/>
      <c r="H2" s="60" t="s">
        <v>24</v>
      </c>
      <c r="I2" s="61"/>
      <c r="J2" s="61"/>
      <c r="K2" s="2"/>
      <c r="N2" s="53">
        <v>41640</v>
      </c>
    </row>
    <row r="3" spans="2:14" ht="15.75">
      <c r="B3" s="64">
        <f>HOME!D3</f>
        <v>41820.41837048611</v>
      </c>
      <c r="D3" s="11"/>
      <c r="K3" s="2"/>
      <c r="N3" t="s">
        <v>12</v>
      </c>
    </row>
    <row r="4" spans="4:11" ht="15.75">
      <c r="D4" s="63" t="s">
        <v>16</v>
      </c>
      <c r="F4" s="34">
        <v>50</v>
      </c>
      <c r="H4" s="27" t="s">
        <v>17</v>
      </c>
      <c r="I4" s="27"/>
      <c r="J4" s="58">
        <f>J5/F4</f>
        <v>8.383265180555464</v>
      </c>
      <c r="K4" s="2"/>
    </row>
    <row r="5" spans="4:11" ht="15">
      <c r="D5" s="63" t="s">
        <v>15</v>
      </c>
      <c r="E5" s="36"/>
      <c r="F5" s="34">
        <f>SUM(D9:D18)</f>
        <v>780</v>
      </c>
      <c r="G5" s="35"/>
      <c r="H5" s="27" t="s">
        <v>18</v>
      </c>
      <c r="I5" s="27"/>
      <c r="J5" s="59">
        <f>F5-E7</f>
        <v>419.16325902777317</v>
      </c>
      <c r="K5" s="2"/>
    </row>
    <row r="6" spans="2:13" ht="15">
      <c r="B6" s="14"/>
      <c r="C6" s="14"/>
      <c r="D6" s="14"/>
      <c r="E6" s="14"/>
      <c r="F6" s="14"/>
      <c r="G6" s="14"/>
      <c r="H6" s="14"/>
      <c r="I6" s="14"/>
      <c r="J6" s="32"/>
      <c r="K6" s="2"/>
      <c r="L6" s="51"/>
      <c r="M6" s="51"/>
    </row>
    <row r="7" spans="2:15" ht="15">
      <c r="B7" s="2"/>
      <c r="C7" s="2"/>
      <c r="D7" s="2"/>
      <c r="E7" s="23">
        <f>SUM(E9:E100)</f>
        <v>360.83674097222683</v>
      </c>
      <c r="F7" s="2"/>
      <c r="G7" s="23"/>
      <c r="I7" s="23"/>
      <c r="J7" s="52"/>
      <c r="K7" s="2"/>
      <c r="N7" s="51" t="s">
        <v>8</v>
      </c>
      <c r="O7" s="51" t="s">
        <v>11</v>
      </c>
    </row>
    <row r="8" spans="2:15" ht="18" customHeight="1">
      <c r="B8" s="29" t="s">
        <v>0</v>
      </c>
      <c r="C8" s="30" t="s">
        <v>1</v>
      </c>
      <c r="D8" s="30" t="s">
        <v>2</v>
      </c>
      <c r="E8" s="30" t="s">
        <v>4</v>
      </c>
      <c r="F8" s="30" t="s">
        <v>3</v>
      </c>
      <c r="G8" s="30" t="s">
        <v>6</v>
      </c>
      <c r="H8" s="31" t="s">
        <v>13</v>
      </c>
      <c r="I8" s="31"/>
      <c r="J8" s="57" t="s">
        <v>14</v>
      </c>
      <c r="K8" s="2"/>
      <c r="N8" s="51" t="s">
        <v>9</v>
      </c>
      <c r="O8" s="51" t="s">
        <v>10</v>
      </c>
    </row>
    <row r="9" spans="2:15" ht="18.75" customHeight="1">
      <c r="B9" s="24">
        <v>41806</v>
      </c>
      <c r="C9" s="68">
        <v>14.6</v>
      </c>
      <c r="D9" s="54">
        <f>$F$4*C9</f>
        <v>730</v>
      </c>
      <c r="E9" s="67">
        <f>IF(N9*F9&gt;D9,D9,N9*F9)</f>
        <v>360.83674097222683</v>
      </c>
      <c r="F9" s="20">
        <v>2</v>
      </c>
      <c r="G9" s="55">
        <f>INT(D9/F9)</f>
        <v>365</v>
      </c>
      <c r="H9" s="56">
        <f>$N$2+G9</f>
        <v>42005</v>
      </c>
      <c r="I9" s="56"/>
      <c r="J9" t="s">
        <v>23</v>
      </c>
      <c r="K9" s="2"/>
      <c r="N9" s="50">
        <f>IF(H9&gt;$B$3,$B$3-$N$2,G9)</f>
        <v>180.41837048611342</v>
      </c>
      <c r="O9" s="51">
        <f>N9*F9</f>
        <v>360.83674097222683</v>
      </c>
    </row>
    <row r="10" spans="2:15" ht="15">
      <c r="B10" s="24">
        <v>41805</v>
      </c>
      <c r="C10" s="68">
        <v>1</v>
      </c>
      <c r="D10" s="54">
        <f>$F$4*C10</f>
        <v>50</v>
      </c>
      <c r="E10" s="67" t="str">
        <f>IF($B$3&lt;=H9,"0",N10*F10)</f>
        <v>0</v>
      </c>
      <c r="F10" s="20">
        <v>2</v>
      </c>
      <c r="G10" s="55">
        <f>INT(D10/F10)</f>
        <v>25</v>
      </c>
      <c r="H10" s="56">
        <f>H9+G10</f>
        <v>42030</v>
      </c>
      <c r="I10" s="56"/>
      <c r="K10" s="2"/>
      <c r="N10" s="50">
        <f>IF(H10&gt;$B$3,$B$3-H9,G10)</f>
        <v>-184.58162951388658</v>
      </c>
      <c r="O10" s="51">
        <f>N10*F10</f>
        <v>-369.16325902777317</v>
      </c>
    </row>
    <row r="11" spans="2:17" ht="15">
      <c r="B11" s="24"/>
      <c r="C11" s="68"/>
      <c r="D11" s="54">
        <f>$F$4*C11</f>
        <v>0</v>
      </c>
      <c r="E11" s="67" t="str">
        <f>IF($B$3&lt;=H10,"0",N11*F11)</f>
        <v>0</v>
      </c>
      <c r="F11" s="20">
        <v>2</v>
      </c>
      <c r="G11" s="55">
        <f>INT(D11/F11)</f>
        <v>0</v>
      </c>
      <c r="H11" s="56">
        <f>H10+G11</f>
        <v>42030</v>
      </c>
      <c r="I11" s="56"/>
      <c r="K11" s="2"/>
      <c r="N11" s="50">
        <f>IF(H11&gt;$B$3,$B$3-H10,G11)</f>
        <v>-209.58162951388658</v>
      </c>
      <c r="O11" s="51">
        <f>N11*F11</f>
        <v>-419.16325902777317</v>
      </c>
      <c r="P11" s="1"/>
      <c r="Q11" s="1"/>
    </row>
    <row r="12" spans="2:17" ht="15">
      <c r="B12" s="24"/>
      <c r="C12" s="68"/>
      <c r="D12" s="54">
        <f>$F$4*C12</f>
        <v>0</v>
      </c>
      <c r="E12" s="67" t="str">
        <f>IF($B$3&lt;=H11,"0",N12*F12)</f>
        <v>0</v>
      </c>
      <c r="F12" s="20">
        <v>2</v>
      </c>
      <c r="G12" s="55">
        <f>INT(D12/F12)</f>
        <v>0</v>
      </c>
      <c r="H12" s="56">
        <f>H11+G12</f>
        <v>42030</v>
      </c>
      <c r="I12" s="56"/>
      <c r="K12" s="2"/>
      <c r="N12" s="50">
        <f>IF(H12&gt;$B$3,$B$3-H11,G12)</f>
        <v>-209.58162951388658</v>
      </c>
      <c r="O12" s="51">
        <f>N12*F12</f>
        <v>-419.16325902777317</v>
      </c>
      <c r="P12" s="1"/>
      <c r="Q12" s="1"/>
    </row>
    <row r="13" spans="2:17" ht="15">
      <c r="B13" s="24"/>
      <c r="C13" s="68"/>
      <c r="D13" s="54">
        <f aca="true" t="shared" si="0" ref="D13:D30">$F$4*C13</f>
        <v>0</v>
      </c>
      <c r="E13" s="67" t="str">
        <f aca="true" t="shared" si="1" ref="E13:E30">IF($B$3&lt;=H12,"0",N13*F13)</f>
        <v>0</v>
      </c>
      <c r="F13" s="20">
        <v>2</v>
      </c>
      <c r="G13" s="55">
        <f aca="true" t="shared" si="2" ref="G13:G30">INT(D13/F13)</f>
        <v>0</v>
      </c>
      <c r="H13" s="56">
        <f aca="true" t="shared" si="3" ref="H13:H30">H12+G13</f>
        <v>42030</v>
      </c>
      <c r="I13" s="56"/>
      <c r="K13" s="2"/>
      <c r="N13" s="50">
        <f aca="true" t="shared" si="4" ref="N13:N30">IF(H13&gt;$B$3,$B$3-H12,G13)</f>
        <v>-209.58162951388658</v>
      </c>
      <c r="O13" s="51">
        <f aca="true" t="shared" si="5" ref="O13:O30">N13*F13</f>
        <v>-419.16325902777317</v>
      </c>
      <c r="P13" s="1"/>
      <c r="Q13" s="1"/>
    </row>
    <row r="14" spans="2:17" ht="15">
      <c r="B14" s="24"/>
      <c r="C14" s="68"/>
      <c r="D14" s="54">
        <f t="shared" si="0"/>
        <v>0</v>
      </c>
      <c r="E14" s="67" t="str">
        <f t="shared" si="1"/>
        <v>0</v>
      </c>
      <c r="F14" s="20">
        <v>2</v>
      </c>
      <c r="G14" s="55">
        <f t="shared" si="2"/>
        <v>0</v>
      </c>
      <c r="H14" s="56">
        <f t="shared" si="3"/>
        <v>42030</v>
      </c>
      <c r="I14" s="56"/>
      <c r="K14" s="2"/>
      <c r="N14" s="50">
        <f t="shared" si="4"/>
        <v>-209.58162951388658</v>
      </c>
      <c r="O14" s="51">
        <f t="shared" si="5"/>
        <v>-419.16325902777317</v>
      </c>
      <c r="P14" s="1"/>
      <c r="Q14" s="1"/>
    </row>
    <row r="15" spans="2:15" ht="15">
      <c r="B15" s="24"/>
      <c r="C15" s="68"/>
      <c r="D15" s="54">
        <f t="shared" si="0"/>
        <v>0</v>
      </c>
      <c r="E15" s="67" t="str">
        <f t="shared" si="1"/>
        <v>0</v>
      </c>
      <c r="F15" s="20">
        <v>2</v>
      </c>
      <c r="G15" s="55">
        <f t="shared" si="2"/>
        <v>0</v>
      </c>
      <c r="H15" s="56">
        <f t="shared" si="3"/>
        <v>42030</v>
      </c>
      <c r="I15" s="56"/>
      <c r="K15" s="2"/>
      <c r="N15" s="50">
        <f t="shared" si="4"/>
        <v>-209.58162951388658</v>
      </c>
      <c r="O15" s="51">
        <f t="shared" si="5"/>
        <v>-419.16325902777317</v>
      </c>
    </row>
    <row r="16" spans="2:15" ht="15">
      <c r="B16" s="24"/>
      <c r="C16" s="68"/>
      <c r="D16" s="54">
        <f t="shared" si="0"/>
        <v>0</v>
      </c>
      <c r="E16" s="67" t="str">
        <f t="shared" si="1"/>
        <v>0</v>
      </c>
      <c r="F16" s="20">
        <v>2</v>
      </c>
      <c r="G16" s="55">
        <f t="shared" si="2"/>
        <v>0</v>
      </c>
      <c r="H16" s="56">
        <f t="shared" si="3"/>
        <v>42030</v>
      </c>
      <c r="I16" s="56"/>
      <c r="K16" s="2"/>
      <c r="N16" s="50">
        <f t="shared" si="4"/>
        <v>-209.58162951388658</v>
      </c>
      <c r="O16" s="51">
        <f t="shared" si="5"/>
        <v>-419.16325902777317</v>
      </c>
    </row>
    <row r="17" spans="2:15" ht="15">
      <c r="B17" s="24"/>
      <c r="C17" s="68"/>
      <c r="D17" s="54">
        <f t="shared" si="0"/>
        <v>0</v>
      </c>
      <c r="E17" s="67" t="str">
        <f t="shared" si="1"/>
        <v>0</v>
      </c>
      <c r="F17" s="20">
        <v>2</v>
      </c>
      <c r="G17" s="55">
        <f t="shared" si="2"/>
        <v>0</v>
      </c>
      <c r="H17" s="56">
        <f t="shared" si="3"/>
        <v>42030</v>
      </c>
      <c r="I17" s="56"/>
      <c r="K17" s="2"/>
      <c r="N17" s="50">
        <f t="shared" si="4"/>
        <v>-209.58162951388658</v>
      </c>
      <c r="O17" s="51">
        <f t="shared" si="5"/>
        <v>-419.16325902777317</v>
      </c>
    </row>
    <row r="18" spans="2:15" ht="15">
      <c r="B18" s="24"/>
      <c r="C18" s="68"/>
      <c r="D18" s="54">
        <f t="shared" si="0"/>
        <v>0</v>
      </c>
      <c r="E18" s="67" t="str">
        <f t="shared" si="1"/>
        <v>0</v>
      </c>
      <c r="F18" s="20">
        <v>2</v>
      </c>
      <c r="G18" s="55">
        <f t="shared" si="2"/>
        <v>0</v>
      </c>
      <c r="H18" s="56">
        <f t="shared" si="3"/>
        <v>42030</v>
      </c>
      <c r="I18" s="56"/>
      <c r="K18" s="2"/>
      <c r="N18" s="50">
        <f t="shared" si="4"/>
        <v>-209.58162951388658</v>
      </c>
      <c r="O18" s="51">
        <f t="shared" si="5"/>
        <v>-419.16325902777317</v>
      </c>
    </row>
    <row r="19" spans="2:15" ht="15">
      <c r="B19" s="24"/>
      <c r="C19" s="68"/>
      <c r="D19" s="54">
        <f t="shared" si="0"/>
        <v>0</v>
      </c>
      <c r="E19" s="67" t="str">
        <f t="shared" si="1"/>
        <v>0</v>
      </c>
      <c r="F19" s="20">
        <v>2</v>
      </c>
      <c r="G19" s="55">
        <f t="shared" si="2"/>
        <v>0</v>
      </c>
      <c r="H19" s="56">
        <f t="shared" si="3"/>
        <v>42030</v>
      </c>
      <c r="I19" s="56"/>
      <c r="K19" s="2"/>
      <c r="N19" s="50">
        <f t="shared" si="4"/>
        <v>-209.58162951388658</v>
      </c>
      <c r="O19" s="51">
        <f t="shared" si="5"/>
        <v>-419.16325902777317</v>
      </c>
    </row>
    <row r="20" spans="2:15" ht="15">
      <c r="B20" s="24"/>
      <c r="C20" s="68"/>
      <c r="D20" s="54">
        <f t="shared" si="0"/>
        <v>0</v>
      </c>
      <c r="E20" s="67" t="str">
        <f t="shared" si="1"/>
        <v>0</v>
      </c>
      <c r="F20" s="20">
        <v>2</v>
      </c>
      <c r="G20" s="55">
        <f t="shared" si="2"/>
        <v>0</v>
      </c>
      <c r="H20" s="56">
        <f t="shared" si="3"/>
        <v>42030</v>
      </c>
      <c r="I20" s="56"/>
      <c r="K20" s="2"/>
      <c r="N20" s="50">
        <f t="shared" si="4"/>
        <v>-209.58162951388658</v>
      </c>
      <c r="O20" s="51">
        <f t="shared" si="5"/>
        <v>-419.16325902777317</v>
      </c>
    </row>
    <row r="21" spans="2:15" ht="15">
      <c r="B21" s="24"/>
      <c r="C21" s="68"/>
      <c r="D21" s="54">
        <f t="shared" si="0"/>
        <v>0</v>
      </c>
      <c r="E21" s="67" t="str">
        <f t="shared" si="1"/>
        <v>0</v>
      </c>
      <c r="F21" s="20">
        <v>2</v>
      </c>
      <c r="G21" s="55">
        <f t="shared" si="2"/>
        <v>0</v>
      </c>
      <c r="H21" s="56">
        <f t="shared" si="3"/>
        <v>42030</v>
      </c>
      <c r="I21" s="56"/>
      <c r="K21" s="2"/>
      <c r="N21" s="50">
        <f t="shared" si="4"/>
        <v>-209.58162951388658</v>
      </c>
      <c r="O21" s="51">
        <f t="shared" si="5"/>
        <v>-419.16325902777317</v>
      </c>
    </row>
    <row r="22" spans="2:15" ht="15">
      <c r="B22" s="24"/>
      <c r="C22" s="68"/>
      <c r="D22" s="54">
        <f t="shared" si="0"/>
        <v>0</v>
      </c>
      <c r="E22" s="67" t="str">
        <f t="shared" si="1"/>
        <v>0</v>
      </c>
      <c r="F22" s="20">
        <v>2</v>
      </c>
      <c r="G22" s="55">
        <f t="shared" si="2"/>
        <v>0</v>
      </c>
      <c r="H22" s="56">
        <f t="shared" si="3"/>
        <v>42030</v>
      </c>
      <c r="I22" s="56"/>
      <c r="K22" s="2"/>
      <c r="N22" s="50">
        <f t="shared" si="4"/>
        <v>-209.58162951388658</v>
      </c>
      <c r="O22" s="51">
        <f t="shared" si="5"/>
        <v>-419.16325902777317</v>
      </c>
    </row>
    <row r="23" spans="2:15" ht="15">
      <c r="B23" s="24"/>
      <c r="C23" s="68"/>
      <c r="D23" s="54">
        <f t="shared" si="0"/>
        <v>0</v>
      </c>
      <c r="E23" s="67" t="str">
        <f t="shared" si="1"/>
        <v>0</v>
      </c>
      <c r="F23" s="20">
        <v>2</v>
      </c>
      <c r="G23" s="55">
        <f t="shared" si="2"/>
        <v>0</v>
      </c>
      <c r="H23" s="56">
        <f t="shared" si="3"/>
        <v>42030</v>
      </c>
      <c r="I23" s="56"/>
      <c r="K23" s="2"/>
      <c r="N23" s="50">
        <f t="shared" si="4"/>
        <v>-209.58162951388658</v>
      </c>
      <c r="O23" s="51">
        <f t="shared" si="5"/>
        <v>-419.16325902777317</v>
      </c>
    </row>
    <row r="24" spans="2:15" ht="15">
      <c r="B24" s="24"/>
      <c r="C24" s="68"/>
      <c r="D24" s="54">
        <f t="shared" si="0"/>
        <v>0</v>
      </c>
      <c r="E24" s="67" t="str">
        <f t="shared" si="1"/>
        <v>0</v>
      </c>
      <c r="F24" s="20">
        <v>2</v>
      </c>
      <c r="G24" s="55">
        <f t="shared" si="2"/>
        <v>0</v>
      </c>
      <c r="H24" s="56">
        <f t="shared" si="3"/>
        <v>42030</v>
      </c>
      <c r="I24" s="56"/>
      <c r="K24" s="2"/>
      <c r="N24" s="50">
        <f t="shared" si="4"/>
        <v>-209.58162951388658</v>
      </c>
      <c r="O24" s="51">
        <f t="shared" si="5"/>
        <v>-419.16325902777317</v>
      </c>
    </row>
    <row r="25" spans="2:15" ht="15">
      <c r="B25" s="24"/>
      <c r="C25" s="68"/>
      <c r="D25" s="54">
        <f t="shared" si="0"/>
        <v>0</v>
      </c>
      <c r="E25" s="67" t="str">
        <f t="shared" si="1"/>
        <v>0</v>
      </c>
      <c r="F25" s="20">
        <v>2</v>
      </c>
      <c r="G25" s="55">
        <f t="shared" si="2"/>
        <v>0</v>
      </c>
      <c r="H25" s="56">
        <f t="shared" si="3"/>
        <v>42030</v>
      </c>
      <c r="I25" s="56"/>
      <c r="K25" s="2"/>
      <c r="N25" s="50">
        <f t="shared" si="4"/>
        <v>-209.58162951388658</v>
      </c>
      <c r="O25" s="51">
        <f t="shared" si="5"/>
        <v>-419.16325902777317</v>
      </c>
    </row>
    <row r="26" spans="2:15" ht="15">
      <c r="B26" s="24"/>
      <c r="C26" s="68"/>
      <c r="D26" s="54">
        <f t="shared" si="0"/>
        <v>0</v>
      </c>
      <c r="E26" s="67" t="str">
        <f t="shared" si="1"/>
        <v>0</v>
      </c>
      <c r="F26" s="20">
        <v>2</v>
      </c>
      <c r="G26" s="55">
        <f t="shared" si="2"/>
        <v>0</v>
      </c>
      <c r="H26" s="56">
        <f t="shared" si="3"/>
        <v>42030</v>
      </c>
      <c r="I26" s="56"/>
      <c r="K26" s="2"/>
      <c r="N26" s="50">
        <f t="shared" si="4"/>
        <v>-209.58162951388658</v>
      </c>
      <c r="O26" s="51">
        <f t="shared" si="5"/>
        <v>-419.16325902777317</v>
      </c>
    </row>
    <row r="27" spans="2:15" ht="15">
      <c r="B27" s="24"/>
      <c r="C27" s="68"/>
      <c r="D27" s="54">
        <f t="shared" si="0"/>
        <v>0</v>
      </c>
      <c r="E27" s="67" t="str">
        <f t="shared" si="1"/>
        <v>0</v>
      </c>
      <c r="F27" s="20">
        <v>2</v>
      </c>
      <c r="G27" s="55">
        <f t="shared" si="2"/>
        <v>0</v>
      </c>
      <c r="H27" s="56">
        <f t="shared" si="3"/>
        <v>42030</v>
      </c>
      <c r="I27" s="56"/>
      <c r="K27" s="2"/>
      <c r="N27" s="50">
        <f t="shared" si="4"/>
        <v>-209.58162951388658</v>
      </c>
      <c r="O27" s="51">
        <f t="shared" si="5"/>
        <v>-419.16325902777317</v>
      </c>
    </row>
    <row r="28" spans="2:15" ht="15">
      <c r="B28" s="24"/>
      <c r="C28" s="68"/>
      <c r="D28" s="54">
        <f t="shared" si="0"/>
        <v>0</v>
      </c>
      <c r="E28" s="67" t="str">
        <f t="shared" si="1"/>
        <v>0</v>
      </c>
      <c r="F28" s="20">
        <v>2</v>
      </c>
      <c r="G28" s="55">
        <f t="shared" si="2"/>
        <v>0</v>
      </c>
      <c r="H28" s="56">
        <f t="shared" si="3"/>
        <v>42030</v>
      </c>
      <c r="I28" s="56"/>
      <c r="K28" s="2"/>
      <c r="N28" s="50">
        <f t="shared" si="4"/>
        <v>-209.58162951388658</v>
      </c>
      <c r="O28" s="51">
        <f t="shared" si="5"/>
        <v>-419.16325902777317</v>
      </c>
    </row>
    <row r="29" spans="2:15" ht="15">
      <c r="B29" s="24"/>
      <c r="C29" s="68"/>
      <c r="D29" s="54">
        <f t="shared" si="0"/>
        <v>0</v>
      </c>
      <c r="E29" s="67" t="str">
        <f t="shared" si="1"/>
        <v>0</v>
      </c>
      <c r="F29" s="20">
        <v>2</v>
      </c>
      <c r="G29" s="55">
        <f t="shared" si="2"/>
        <v>0</v>
      </c>
      <c r="H29" s="56">
        <f t="shared" si="3"/>
        <v>42030</v>
      </c>
      <c r="I29" s="56"/>
      <c r="K29" s="2"/>
      <c r="N29" s="50">
        <f t="shared" si="4"/>
        <v>-209.58162951388658</v>
      </c>
      <c r="O29" s="51">
        <f t="shared" si="5"/>
        <v>-419.16325902777317</v>
      </c>
    </row>
    <row r="30" spans="2:15" ht="15">
      <c r="B30" s="24"/>
      <c r="C30" s="68"/>
      <c r="D30" s="54">
        <f t="shared" si="0"/>
        <v>0</v>
      </c>
      <c r="E30" s="67" t="str">
        <f t="shared" si="1"/>
        <v>0</v>
      </c>
      <c r="F30" s="20">
        <v>2</v>
      </c>
      <c r="G30" s="55">
        <f t="shared" si="2"/>
        <v>0</v>
      </c>
      <c r="H30" s="56">
        <f t="shared" si="3"/>
        <v>42030</v>
      </c>
      <c r="I30" s="56"/>
      <c r="K30" s="2"/>
      <c r="N30" s="50">
        <f t="shared" si="4"/>
        <v>-209.58162951388658</v>
      </c>
      <c r="O30" s="51">
        <f t="shared" si="5"/>
        <v>-419.16325902777317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" width="11.7109375" style="0" customWidth="1"/>
    <col min="4" max="4" width="7.28125" style="0" customWidth="1"/>
    <col min="5" max="5" width="11.57421875" style="0" customWidth="1"/>
    <col min="6" max="6" width="8.421875" style="0" customWidth="1"/>
    <col min="8" max="8" width="12.7109375" style="0" customWidth="1"/>
    <col min="9" max="9" width="2.28125" style="0" customWidth="1"/>
    <col min="10" max="10" width="15.8515625" style="0" customWidth="1"/>
    <col min="11" max="11" width="2.7109375" style="0" customWidth="1"/>
    <col min="12" max="12" width="9.00390625" style="0" customWidth="1"/>
    <col min="13" max="13" width="5.7109375" style="0" customWidth="1"/>
    <col min="14" max="14" width="8.00390625" style="0" customWidth="1"/>
  </cols>
  <sheetData>
    <row r="1" spans="3:11" ht="15">
      <c r="C1" s="11"/>
      <c r="D1" s="11"/>
      <c r="E1" s="11"/>
      <c r="F1" s="11"/>
      <c r="G1" s="11"/>
      <c r="H1" s="2"/>
      <c r="I1" s="2"/>
      <c r="J1" s="2"/>
      <c r="K1" s="2"/>
    </row>
    <row r="2" spans="3:14" ht="18">
      <c r="C2" s="62"/>
      <c r="D2" s="14"/>
      <c r="E2" s="62"/>
      <c r="F2" s="62"/>
      <c r="G2" s="62"/>
      <c r="H2" s="60" t="s">
        <v>24</v>
      </c>
      <c r="I2" s="61"/>
      <c r="J2" s="61"/>
      <c r="K2" s="2"/>
      <c r="N2" s="53">
        <v>41640</v>
      </c>
    </row>
    <row r="3" spans="2:14" ht="15.75">
      <c r="B3" s="64">
        <f>HOME!D3</f>
        <v>41820.41837048611</v>
      </c>
      <c r="D3" s="11"/>
      <c r="K3" s="2"/>
      <c r="N3" t="s">
        <v>12</v>
      </c>
    </row>
    <row r="4" spans="4:11" ht="15.75">
      <c r="D4" s="63" t="s">
        <v>16</v>
      </c>
      <c r="F4" s="34">
        <v>50</v>
      </c>
      <c r="H4" s="27" t="s">
        <v>17</v>
      </c>
      <c r="I4" s="27"/>
      <c r="J4" s="58">
        <f>J5/F4</f>
        <v>2.691632590277732</v>
      </c>
      <c r="K4" s="2"/>
    </row>
    <row r="5" spans="4:11" ht="15">
      <c r="D5" s="63" t="s">
        <v>15</v>
      </c>
      <c r="E5" s="36"/>
      <c r="F5" s="34">
        <f>SUM(D9:D18)</f>
        <v>315</v>
      </c>
      <c r="G5" s="35"/>
      <c r="H5" s="27" t="s">
        <v>18</v>
      </c>
      <c r="I5" s="27"/>
      <c r="J5" s="59">
        <f>F5-E7</f>
        <v>134.58162951388658</v>
      </c>
      <c r="K5" s="2"/>
    </row>
    <row r="6" spans="2:13" ht="15">
      <c r="B6" s="14"/>
      <c r="C6" s="14"/>
      <c r="D6" s="14"/>
      <c r="E6" s="14"/>
      <c r="F6" s="14"/>
      <c r="G6" s="14"/>
      <c r="H6" s="14"/>
      <c r="I6" s="14"/>
      <c r="J6" s="32"/>
      <c r="K6" s="2"/>
      <c r="L6" s="51"/>
      <c r="M6" s="51"/>
    </row>
    <row r="7" spans="2:15" ht="15">
      <c r="B7" s="2"/>
      <c r="C7" s="2"/>
      <c r="D7" s="2"/>
      <c r="E7" s="23">
        <f>SUM(E9:E100)</f>
        <v>180.41837048611342</v>
      </c>
      <c r="F7" s="2"/>
      <c r="G7" s="23"/>
      <c r="I7" s="23"/>
      <c r="J7" s="52"/>
      <c r="K7" s="2"/>
      <c r="N7" s="51" t="s">
        <v>8</v>
      </c>
      <c r="O7" s="51" t="s">
        <v>11</v>
      </c>
    </row>
    <row r="8" spans="2:15" ht="18" customHeight="1">
      <c r="B8" s="29" t="s">
        <v>0</v>
      </c>
      <c r="C8" s="30" t="s">
        <v>1</v>
      </c>
      <c r="D8" s="30" t="s">
        <v>2</v>
      </c>
      <c r="E8" s="30" t="s">
        <v>4</v>
      </c>
      <c r="F8" s="30" t="s">
        <v>3</v>
      </c>
      <c r="G8" s="30" t="s">
        <v>6</v>
      </c>
      <c r="H8" s="31" t="s">
        <v>13</v>
      </c>
      <c r="I8" s="31"/>
      <c r="J8" s="57" t="s">
        <v>14</v>
      </c>
      <c r="K8" s="2"/>
      <c r="N8" s="51" t="s">
        <v>9</v>
      </c>
      <c r="O8" s="51" t="s">
        <v>10</v>
      </c>
    </row>
    <row r="9" spans="2:15" ht="18.75" customHeight="1">
      <c r="B9" s="24">
        <v>41802</v>
      </c>
      <c r="C9" s="68">
        <v>6.3</v>
      </c>
      <c r="D9" s="54">
        <f>$F$4*C9</f>
        <v>315</v>
      </c>
      <c r="E9" s="67">
        <f>IF(N9*F9&gt;D9,D9,N9*F9)</f>
        <v>180.41837048611342</v>
      </c>
      <c r="F9" s="20">
        <v>1</v>
      </c>
      <c r="G9" s="55">
        <f>INT(D9/F9)</f>
        <v>315</v>
      </c>
      <c r="H9" s="56">
        <f>$N$2+G9</f>
        <v>41955</v>
      </c>
      <c r="I9" s="56"/>
      <c r="J9" t="s">
        <v>21</v>
      </c>
      <c r="K9" s="2"/>
      <c r="N9" s="50">
        <f>IF(H9&gt;$B$3,$B$3-$N$2,G9)</f>
        <v>180.41837048611342</v>
      </c>
      <c r="O9" s="51">
        <f>N9*F9</f>
        <v>180.41837048611342</v>
      </c>
    </row>
    <row r="10" spans="2:15" ht="15">
      <c r="B10" s="24"/>
      <c r="C10" s="68"/>
      <c r="D10" s="54">
        <f>$F$4*C10</f>
        <v>0</v>
      </c>
      <c r="E10" s="67" t="str">
        <f>IF($B$3&lt;=H9,"0",N10*F10)</f>
        <v>0</v>
      </c>
      <c r="F10" s="20">
        <v>1</v>
      </c>
      <c r="G10" s="55">
        <f>INT(D10/F10)</f>
        <v>0</v>
      </c>
      <c r="H10" s="56">
        <f>H9+G10</f>
        <v>41955</v>
      </c>
      <c r="I10" s="56"/>
      <c r="K10" s="2"/>
      <c r="N10" s="50">
        <f>IF(H10&gt;$B$3,$B$3-H9,G10)</f>
        <v>-134.58162951388658</v>
      </c>
      <c r="O10" s="51">
        <f>N10*F10</f>
        <v>-134.58162951388658</v>
      </c>
    </row>
    <row r="11" spans="2:17" ht="15">
      <c r="B11" s="24"/>
      <c r="C11" s="68"/>
      <c r="D11" s="54">
        <f>$F$4*C11</f>
        <v>0</v>
      </c>
      <c r="E11" s="67" t="str">
        <f>IF($B$3&lt;=H10,"0",N11*F11)</f>
        <v>0</v>
      </c>
      <c r="F11" s="20">
        <v>1</v>
      </c>
      <c r="G11" s="55">
        <f>INT(D11/F11)</f>
        <v>0</v>
      </c>
      <c r="H11" s="56">
        <f>H10+G11</f>
        <v>41955</v>
      </c>
      <c r="I11" s="56"/>
      <c r="K11" s="2"/>
      <c r="N11" s="50">
        <f>IF(H11&gt;$B$3,$B$3-H10,G11)</f>
        <v>-134.58162951388658</v>
      </c>
      <c r="O11" s="51">
        <f>N11*F11</f>
        <v>-134.58162951388658</v>
      </c>
      <c r="P11" s="1"/>
      <c r="Q11" s="1"/>
    </row>
    <row r="12" spans="2:17" ht="15">
      <c r="B12" s="24"/>
      <c r="C12" s="68"/>
      <c r="D12" s="54">
        <f>$F$4*C12</f>
        <v>0</v>
      </c>
      <c r="E12" s="67" t="str">
        <f>IF($B$3&lt;=H11,"0",N12*F12)</f>
        <v>0</v>
      </c>
      <c r="F12" s="20">
        <v>1</v>
      </c>
      <c r="G12" s="55">
        <f>INT(D12/F12)</f>
        <v>0</v>
      </c>
      <c r="H12" s="56">
        <f>H11+G12</f>
        <v>41955</v>
      </c>
      <c r="I12" s="56"/>
      <c r="K12" s="2"/>
      <c r="N12" s="50">
        <f>IF(H12&gt;$B$3,$B$3-H11,G12)</f>
        <v>-134.58162951388658</v>
      </c>
      <c r="O12" s="51">
        <f>N12*F12</f>
        <v>-134.58162951388658</v>
      </c>
      <c r="P12" s="1"/>
      <c r="Q12" s="1"/>
    </row>
    <row r="13" spans="2:17" ht="15">
      <c r="B13" s="24"/>
      <c r="C13" s="68"/>
      <c r="D13" s="54">
        <f aca="true" t="shared" si="0" ref="D13:D30">$F$4*C13</f>
        <v>0</v>
      </c>
      <c r="E13" s="67" t="str">
        <f aca="true" t="shared" si="1" ref="E13:E30">IF($B$3&lt;=H12,"0",N13*F13)</f>
        <v>0</v>
      </c>
      <c r="F13" s="20">
        <v>1</v>
      </c>
      <c r="G13" s="55">
        <f aca="true" t="shared" si="2" ref="G13:G30">INT(D13/F13)</f>
        <v>0</v>
      </c>
      <c r="H13" s="56">
        <f aca="true" t="shared" si="3" ref="H13:H30">H12+G13</f>
        <v>41955</v>
      </c>
      <c r="I13" s="56"/>
      <c r="K13" s="2"/>
      <c r="N13" s="50">
        <f aca="true" t="shared" si="4" ref="N13:N30">IF(H13&gt;$B$3,$B$3-H12,G13)</f>
        <v>-134.58162951388658</v>
      </c>
      <c r="O13" s="51">
        <f aca="true" t="shared" si="5" ref="O13:O30">N13*F13</f>
        <v>-134.58162951388658</v>
      </c>
      <c r="P13" s="1"/>
      <c r="Q13" s="1"/>
    </row>
    <row r="14" spans="2:17" ht="15">
      <c r="B14" s="24"/>
      <c r="C14" s="68"/>
      <c r="D14" s="54">
        <f t="shared" si="0"/>
        <v>0</v>
      </c>
      <c r="E14" s="67" t="str">
        <f t="shared" si="1"/>
        <v>0</v>
      </c>
      <c r="F14" s="20">
        <v>1</v>
      </c>
      <c r="G14" s="55">
        <f t="shared" si="2"/>
        <v>0</v>
      </c>
      <c r="H14" s="56">
        <f t="shared" si="3"/>
        <v>41955</v>
      </c>
      <c r="I14" s="56"/>
      <c r="K14" s="2"/>
      <c r="N14" s="50">
        <f t="shared" si="4"/>
        <v>-134.58162951388658</v>
      </c>
      <c r="O14" s="51">
        <f t="shared" si="5"/>
        <v>-134.58162951388658</v>
      </c>
      <c r="P14" s="1"/>
      <c r="Q14" s="1"/>
    </row>
    <row r="15" spans="2:15" ht="15">
      <c r="B15" s="24"/>
      <c r="C15" s="68"/>
      <c r="D15" s="54">
        <f t="shared" si="0"/>
        <v>0</v>
      </c>
      <c r="E15" s="67" t="str">
        <f t="shared" si="1"/>
        <v>0</v>
      </c>
      <c r="F15" s="20">
        <v>1</v>
      </c>
      <c r="G15" s="55">
        <f t="shared" si="2"/>
        <v>0</v>
      </c>
      <c r="H15" s="56">
        <f t="shared" si="3"/>
        <v>41955</v>
      </c>
      <c r="I15" s="56"/>
      <c r="K15" s="2"/>
      <c r="N15" s="50">
        <f t="shared" si="4"/>
        <v>-134.58162951388658</v>
      </c>
      <c r="O15" s="51">
        <f t="shared" si="5"/>
        <v>-134.58162951388658</v>
      </c>
    </row>
    <row r="16" spans="2:15" ht="15">
      <c r="B16" s="24"/>
      <c r="C16" s="68"/>
      <c r="D16" s="54">
        <f t="shared" si="0"/>
        <v>0</v>
      </c>
      <c r="E16" s="67" t="str">
        <f t="shared" si="1"/>
        <v>0</v>
      </c>
      <c r="F16" s="20">
        <v>1</v>
      </c>
      <c r="G16" s="55">
        <f t="shared" si="2"/>
        <v>0</v>
      </c>
      <c r="H16" s="56">
        <f t="shared" si="3"/>
        <v>41955</v>
      </c>
      <c r="I16" s="56"/>
      <c r="K16" s="2"/>
      <c r="N16" s="50">
        <f t="shared" si="4"/>
        <v>-134.58162951388658</v>
      </c>
      <c r="O16" s="51">
        <f t="shared" si="5"/>
        <v>-134.58162951388658</v>
      </c>
    </row>
    <row r="17" spans="2:15" ht="15">
      <c r="B17" s="24"/>
      <c r="C17" s="68"/>
      <c r="D17" s="54">
        <f t="shared" si="0"/>
        <v>0</v>
      </c>
      <c r="E17" s="67" t="str">
        <f t="shared" si="1"/>
        <v>0</v>
      </c>
      <c r="F17" s="20">
        <v>1</v>
      </c>
      <c r="G17" s="55">
        <f t="shared" si="2"/>
        <v>0</v>
      </c>
      <c r="H17" s="56">
        <f t="shared" si="3"/>
        <v>41955</v>
      </c>
      <c r="I17" s="56"/>
      <c r="K17" s="2"/>
      <c r="N17" s="50">
        <f t="shared" si="4"/>
        <v>-134.58162951388658</v>
      </c>
      <c r="O17" s="51">
        <f t="shared" si="5"/>
        <v>-134.58162951388658</v>
      </c>
    </row>
    <row r="18" spans="2:15" ht="15">
      <c r="B18" s="24"/>
      <c r="C18" s="68"/>
      <c r="D18" s="54">
        <f t="shared" si="0"/>
        <v>0</v>
      </c>
      <c r="E18" s="67" t="str">
        <f t="shared" si="1"/>
        <v>0</v>
      </c>
      <c r="F18" s="20">
        <v>1</v>
      </c>
      <c r="G18" s="55">
        <f t="shared" si="2"/>
        <v>0</v>
      </c>
      <c r="H18" s="56">
        <f t="shared" si="3"/>
        <v>41955</v>
      </c>
      <c r="I18" s="56"/>
      <c r="K18" s="2"/>
      <c r="N18" s="50">
        <f t="shared" si="4"/>
        <v>-134.58162951388658</v>
      </c>
      <c r="O18" s="51">
        <f t="shared" si="5"/>
        <v>-134.58162951388658</v>
      </c>
    </row>
    <row r="19" spans="2:15" ht="15">
      <c r="B19" s="24"/>
      <c r="C19" s="68"/>
      <c r="D19" s="54">
        <f t="shared" si="0"/>
        <v>0</v>
      </c>
      <c r="E19" s="67" t="str">
        <f t="shared" si="1"/>
        <v>0</v>
      </c>
      <c r="F19" s="20">
        <v>1</v>
      </c>
      <c r="G19" s="55">
        <f t="shared" si="2"/>
        <v>0</v>
      </c>
      <c r="H19" s="56">
        <f t="shared" si="3"/>
        <v>41955</v>
      </c>
      <c r="I19" s="56"/>
      <c r="K19" s="2"/>
      <c r="N19" s="50">
        <f t="shared" si="4"/>
        <v>-134.58162951388658</v>
      </c>
      <c r="O19" s="51">
        <f t="shared" si="5"/>
        <v>-134.58162951388658</v>
      </c>
    </row>
    <row r="20" spans="2:15" ht="15">
      <c r="B20" s="24"/>
      <c r="C20" s="68"/>
      <c r="D20" s="54">
        <f t="shared" si="0"/>
        <v>0</v>
      </c>
      <c r="E20" s="67" t="str">
        <f t="shared" si="1"/>
        <v>0</v>
      </c>
      <c r="F20" s="20">
        <v>1</v>
      </c>
      <c r="G20" s="55">
        <f t="shared" si="2"/>
        <v>0</v>
      </c>
      <c r="H20" s="56">
        <f t="shared" si="3"/>
        <v>41955</v>
      </c>
      <c r="I20" s="56"/>
      <c r="K20" s="2"/>
      <c r="N20" s="50">
        <f t="shared" si="4"/>
        <v>-134.58162951388658</v>
      </c>
      <c r="O20" s="51">
        <f t="shared" si="5"/>
        <v>-134.58162951388658</v>
      </c>
    </row>
    <row r="21" spans="2:15" ht="15">
      <c r="B21" s="24"/>
      <c r="C21" s="68"/>
      <c r="D21" s="54">
        <f t="shared" si="0"/>
        <v>0</v>
      </c>
      <c r="E21" s="67" t="str">
        <f t="shared" si="1"/>
        <v>0</v>
      </c>
      <c r="F21" s="20">
        <v>1</v>
      </c>
      <c r="G21" s="55">
        <f t="shared" si="2"/>
        <v>0</v>
      </c>
      <c r="H21" s="56">
        <f t="shared" si="3"/>
        <v>41955</v>
      </c>
      <c r="I21" s="56"/>
      <c r="K21" s="2"/>
      <c r="N21" s="50">
        <f t="shared" si="4"/>
        <v>-134.58162951388658</v>
      </c>
      <c r="O21" s="51">
        <f t="shared" si="5"/>
        <v>-134.58162951388658</v>
      </c>
    </row>
    <row r="22" spans="2:15" ht="15">
      <c r="B22" s="24"/>
      <c r="C22" s="68"/>
      <c r="D22" s="54">
        <f t="shared" si="0"/>
        <v>0</v>
      </c>
      <c r="E22" s="67" t="str">
        <f t="shared" si="1"/>
        <v>0</v>
      </c>
      <c r="F22" s="20">
        <v>1</v>
      </c>
      <c r="G22" s="55">
        <f t="shared" si="2"/>
        <v>0</v>
      </c>
      <c r="H22" s="56">
        <f t="shared" si="3"/>
        <v>41955</v>
      </c>
      <c r="I22" s="56"/>
      <c r="K22" s="2"/>
      <c r="N22" s="50">
        <f t="shared" si="4"/>
        <v>-134.58162951388658</v>
      </c>
      <c r="O22" s="51">
        <f t="shared" si="5"/>
        <v>-134.58162951388658</v>
      </c>
    </row>
    <row r="23" spans="2:15" ht="15">
      <c r="B23" s="24"/>
      <c r="C23" s="68"/>
      <c r="D23" s="54">
        <f t="shared" si="0"/>
        <v>0</v>
      </c>
      <c r="E23" s="67" t="str">
        <f t="shared" si="1"/>
        <v>0</v>
      </c>
      <c r="F23" s="20">
        <v>1</v>
      </c>
      <c r="G23" s="55">
        <f t="shared" si="2"/>
        <v>0</v>
      </c>
      <c r="H23" s="56">
        <f t="shared" si="3"/>
        <v>41955</v>
      </c>
      <c r="I23" s="56"/>
      <c r="K23" s="2"/>
      <c r="N23" s="50">
        <f t="shared" si="4"/>
        <v>-134.58162951388658</v>
      </c>
      <c r="O23" s="51">
        <f t="shared" si="5"/>
        <v>-134.58162951388658</v>
      </c>
    </row>
    <row r="24" spans="2:15" ht="15">
      <c r="B24" s="24"/>
      <c r="C24" s="68"/>
      <c r="D24" s="54">
        <f t="shared" si="0"/>
        <v>0</v>
      </c>
      <c r="E24" s="67" t="str">
        <f t="shared" si="1"/>
        <v>0</v>
      </c>
      <c r="F24" s="20">
        <v>1</v>
      </c>
      <c r="G24" s="55">
        <f t="shared" si="2"/>
        <v>0</v>
      </c>
      <c r="H24" s="56">
        <f t="shared" si="3"/>
        <v>41955</v>
      </c>
      <c r="I24" s="56"/>
      <c r="K24" s="2"/>
      <c r="N24" s="50">
        <f t="shared" si="4"/>
        <v>-134.58162951388658</v>
      </c>
      <c r="O24" s="51">
        <f t="shared" si="5"/>
        <v>-134.58162951388658</v>
      </c>
    </row>
    <row r="25" spans="2:15" ht="15">
      <c r="B25" s="24"/>
      <c r="C25" s="68"/>
      <c r="D25" s="54">
        <f t="shared" si="0"/>
        <v>0</v>
      </c>
      <c r="E25" s="67" t="str">
        <f t="shared" si="1"/>
        <v>0</v>
      </c>
      <c r="F25" s="20">
        <v>1</v>
      </c>
      <c r="G25" s="55">
        <f t="shared" si="2"/>
        <v>0</v>
      </c>
      <c r="H25" s="56">
        <f t="shared" si="3"/>
        <v>41955</v>
      </c>
      <c r="I25" s="56"/>
      <c r="K25" s="2"/>
      <c r="N25" s="50">
        <f t="shared" si="4"/>
        <v>-134.58162951388658</v>
      </c>
      <c r="O25" s="51">
        <f t="shared" si="5"/>
        <v>-134.58162951388658</v>
      </c>
    </row>
    <row r="26" spans="2:15" ht="15">
      <c r="B26" s="24"/>
      <c r="C26" s="68"/>
      <c r="D26" s="54">
        <f t="shared" si="0"/>
        <v>0</v>
      </c>
      <c r="E26" s="67" t="str">
        <f t="shared" si="1"/>
        <v>0</v>
      </c>
      <c r="F26" s="20">
        <v>1</v>
      </c>
      <c r="G26" s="55">
        <f t="shared" si="2"/>
        <v>0</v>
      </c>
      <c r="H26" s="56">
        <f t="shared" si="3"/>
        <v>41955</v>
      </c>
      <c r="I26" s="56"/>
      <c r="K26" s="2"/>
      <c r="N26" s="50">
        <f t="shared" si="4"/>
        <v>-134.58162951388658</v>
      </c>
      <c r="O26" s="51">
        <f t="shared" si="5"/>
        <v>-134.58162951388658</v>
      </c>
    </row>
    <row r="27" spans="2:15" ht="15">
      <c r="B27" s="24"/>
      <c r="C27" s="68"/>
      <c r="D27" s="54">
        <f t="shared" si="0"/>
        <v>0</v>
      </c>
      <c r="E27" s="67" t="str">
        <f t="shared" si="1"/>
        <v>0</v>
      </c>
      <c r="F27" s="20">
        <v>1</v>
      </c>
      <c r="G27" s="55">
        <f t="shared" si="2"/>
        <v>0</v>
      </c>
      <c r="H27" s="56">
        <f t="shared" si="3"/>
        <v>41955</v>
      </c>
      <c r="I27" s="56"/>
      <c r="K27" s="2"/>
      <c r="N27" s="50">
        <f t="shared" si="4"/>
        <v>-134.58162951388658</v>
      </c>
      <c r="O27" s="51">
        <f t="shared" si="5"/>
        <v>-134.58162951388658</v>
      </c>
    </row>
    <row r="28" spans="2:15" ht="15">
      <c r="B28" s="24"/>
      <c r="C28" s="68"/>
      <c r="D28" s="54">
        <f t="shared" si="0"/>
        <v>0</v>
      </c>
      <c r="E28" s="67" t="str">
        <f t="shared" si="1"/>
        <v>0</v>
      </c>
      <c r="F28" s="20">
        <v>1</v>
      </c>
      <c r="G28" s="55">
        <f t="shared" si="2"/>
        <v>0</v>
      </c>
      <c r="H28" s="56">
        <f t="shared" si="3"/>
        <v>41955</v>
      </c>
      <c r="I28" s="56"/>
      <c r="K28" s="2"/>
      <c r="N28" s="50">
        <f t="shared" si="4"/>
        <v>-134.58162951388658</v>
      </c>
      <c r="O28" s="51">
        <f t="shared" si="5"/>
        <v>-134.58162951388658</v>
      </c>
    </row>
    <row r="29" spans="2:15" ht="15">
      <c r="B29" s="24"/>
      <c r="C29" s="68"/>
      <c r="D29" s="54">
        <f t="shared" si="0"/>
        <v>0</v>
      </c>
      <c r="E29" s="67" t="str">
        <f t="shared" si="1"/>
        <v>0</v>
      </c>
      <c r="F29" s="20">
        <v>1</v>
      </c>
      <c r="G29" s="55">
        <f t="shared" si="2"/>
        <v>0</v>
      </c>
      <c r="H29" s="56">
        <f t="shared" si="3"/>
        <v>41955</v>
      </c>
      <c r="I29" s="56"/>
      <c r="K29" s="2"/>
      <c r="N29" s="50">
        <f t="shared" si="4"/>
        <v>-134.58162951388658</v>
      </c>
      <c r="O29" s="51">
        <f t="shared" si="5"/>
        <v>-134.58162951388658</v>
      </c>
    </row>
    <row r="30" spans="2:15" ht="15">
      <c r="B30" s="24"/>
      <c r="C30" s="68"/>
      <c r="D30" s="54">
        <f t="shared" si="0"/>
        <v>0</v>
      </c>
      <c r="E30" s="67" t="str">
        <f t="shared" si="1"/>
        <v>0</v>
      </c>
      <c r="F30" s="20">
        <v>1</v>
      </c>
      <c r="G30" s="55">
        <f t="shared" si="2"/>
        <v>0</v>
      </c>
      <c r="H30" s="56">
        <f t="shared" si="3"/>
        <v>41955</v>
      </c>
      <c r="I30" s="56"/>
      <c r="K30" s="2"/>
      <c r="N30" s="50">
        <f t="shared" si="4"/>
        <v>-134.58162951388658</v>
      </c>
      <c r="O30" s="51">
        <f t="shared" si="5"/>
        <v>-134.58162951388658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" width="11.7109375" style="0" customWidth="1"/>
    <col min="4" max="4" width="7.28125" style="0" customWidth="1"/>
    <col min="5" max="5" width="11.57421875" style="0" customWidth="1"/>
    <col min="6" max="6" width="8.421875" style="0" customWidth="1"/>
    <col min="8" max="8" width="12.7109375" style="0" customWidth="1"/>
    <col min="9" max="9" width="2.28125" style="0" customWidth="1"/>
    <col min="10" max="10" width="15.8515625" style="0" customWidth="1"/>
    <col min="11" max="11" width="2.7109375" style="0" customWidth="1"/>
    <col min="12" max="12" width="9.00390625" style="0" customWidth="1"/>
    <col min="13" max="13" width="5.7109375" style="0" customWidth="1"/>
    <col min="14" max="14" width="8.00390625" style="0" customWidth="1"/>
  </cols>
  <sheetData>
    <row r="1" spans="3:11" ht="15">
      <c r="C1" s="11"/>
      <c r="D1" s="11"/>
      <c r="E1" s="11"/>
      <c r="F1" s="11"/>
      <c r="G1" s="11"/>
      <c r="H1" s="2"/>
      <c r="I1" s="2"/>
      <c r="J1" s="2"/>
      <c r="K1" s="2"/>
    </row>
    <row r="2" spans="3:14" ht="18">
      <c r="C2" s="62"/>
      <c r="D2" s="14"/>
      <c r="E2" s="62"/>
      <c r="F2" s="62"/>
      <c r="G2" s="62"/>
      <c r="H2" s="60" t="s">
        <v>24</v>
      </c>
      <c r="I2" s="61"/>
      <c r="J2" s="61"/>
      <c r="K2" s="2"/>
      <c r="N2" s="53">
        <v>41640</v>
      </c>
    </row>
    <row r="3" spans="2:14" ht="15.75">
      <c r="B3" s="64">
        <f>HOME!D3</f>
        <v>41820.41837048611</v>
      </c>
      <c r="D3" s="11"/>
      <c r="K3" s="2"/>
      <c r="N3" t="s">
        <v>12</v>
      </c>
    </row>
    <row r="4" spans="4:11" ht="15.75">
      <c r="D4" s="63" t="s">
        <v>16</v>
      </c>
      <c r="F4" s="34">
        <v>50</v>
      </c>
      <c r="H4" s="27" t="s">
        <v>17</v>
      </c>
      <c r="I4" s="27"/>
      <c r="J4" s="58">
        <f>J5/F4</f>
        <v>6.383265180555464</v>
      </c>
      <c r="K4" s="2"/>
    </row>
    <row r="5" spans="4:11" ht="15">
      <c r="D5" s="63" t="s">
        <v>15</v>
      </c>
      <c r="E5" s="36"/>
      <c r="F5" s="34">
        <f>SUM(D9:D18)</f>
        <v>680</v>
      </c>
      <c r="G5" s="35"/>
      <c r="H5" s="27" t="s">
        <v>18</v>
      </c>
      <c r="I5" s="27"/>
      <c r="J5" s="59">
        <f>F5-E7</f>
        <v>319.16325902777317</v>
      </c>
      <c r="K5" s="2"/>
    </row>
    <row r="6" spans="2:13" ht="15">
      <c r="B6" s="14"/>
      <c r="C6" s="14"/>
      <c r="D6" s="14"/>
      <c r="E6" s="14"/>
      <c r="F6" s="14"/>
      <c r="G6" s="14"/>
      <c r="H6" s="14"/>
      <c r="I6" s="14"/>
      <c r="J6" s="32"/>
      <c r="K6" s="2"/>
      <c r="L6" s="51"/>
      <c r="M6" s="51"/>
    </row>
    <row r="7" spans="2:15" ht="15">
      <c r="B7" s="2"/>
      <c r="C7" s="2"/>
      <c r="D7" s="2"/>
      <c r="E7" s="23">
        <f>SUM(E9:E100)</f>
        <v>360.83674097222683</v>
      </c>
      <c r="F7" s="2"/>
      <c r="G7" s="23"/>
      <c r="I7" s="23"/>
      <c r="J7" s="52"/>
      <c r="K7" s="2"/>
      <c r="N7" s="51" t="s">
        <v>8</v>
      </c>
      <c r="O7" s="51" t="s">
        <v>11</v>
      </c>
    </row>
    <row r="8" spans="2:15" ht="18" customHeight="1">
      <c r="B8" s="29" t="s">
        <v>0</v>
      </c>
      <c r="C8" s="30" t="s">
        <v>1</v>
      </c>
      <c r="D8" s="30" t="s">
        <v>2</v>
      </c>
      <c r="E8" s="30" t="s">
        <v>4</v>
      </c>
      <c r="F8" s="30" t="s">
        <v>3</v>
      </c>
      <c r="G8" s="30" t="s">
        <v>6</v>
      </c>
      <c r="H8" s="31" t="s">
        <v>13</v>
      </c>
      <c r="I8" s="31"/>
      <c r="J8" s="57" t="s">
        <v>14</v>
      </c>
      <c r="K8" s="2"/>
      <c r="N8" s="51" t="s">
        <v>9</v>
      </c>
      <c r="O8" s="51" t="s">
        <v>10</v>
      </c>
    </row>
    <row r="9" spans="2:15" ht="18.75" customHeight="1">
      <c r="B9" s="24">
        <v>41802</v>
      </c>
      <c r="C9" s="68">
        <v>13.6</v>
      </c>
      <c r="D9" s="54">
        <f>$F$4*C9</f>
        <v>680</v>
      </c>
      <c r="E9" s="67">
        <f>IF(N9*F9&gt;D9,D9,N9*F9)</f>
        <v>360.83674097222683</v>
      </c>
      <c r="F9" s="20">
        <v>2</v>
      </c>
      <c r="G9" s="55">
        <f>INT(D9/F9)</f>
        <v>340</v>
      </c>
      <c r="H9" s="56">
        <f>$N$2+G9</f>
        <v>41980</v>
      </c>
      <c r="I9" s="56"/>
      <c r="J9" t="s">
        <v>22</v>
      </c>
      <c r="K9" s="2"/>
      <c r="N9" s="50">
        <f>IF(H9&gt;$B$3,$B$3-$N$2,G9)</f>
        <v>180.41837048611342</v>
      </c>
      <c r="O9" s="51">
        <f>N9*F9</f>
        <v>360.83674097222683</v>
      </c>
    </row>
    <row r="10" spans="2:15" ht="15">
      <c r="B10" s="24"/>
      <c r="C10" s="68">
        <v>0</v>
      </c>
      <c r="D10" s="54">
        <f>$F$4*C10</f>
        <v>0</v>
      </c>
      <c r="E10" s="67" t="str">
        <f>IF($B$3&lt;=H9,"0",N10*F10)</f>
        <v>0</v>
      </c>
      <c r="F10" s="20">
        <v>2</v>
      </c>
      <c r="G10" s="55">
        <f>INT(D10/F10)</f>
        <v>0</v>
      </c>
      <c r="H10" s="56">
        <f>H9+G10</f>
        <v>41980</v>
      </c>
      <c r="I10" s="56"/>
      <c r="K10" s="2"/>
      <c r="N10" s="50">
        <f>IF(H10&gt;$B$3,$B$3-H9,G10)</f>
        <v>-159.58162951388658</v>
      </c>
      <c r="O10" s="51">
        <f>N10*F10</f>
        <v>-319.16325902777317</v>
      </c>
    </row>
    <row r="11" spans="2:17" ht="15">
      <c r="B11" s="24"/>
      <c r="C11" s="68"/>
      <c r="D11" s="54">
        <f>$F$4*C11</f>
        <v>0</v>
      </c>
      <c r="E11" s="67" t="str">
        <f>IF($B$3&lt;=H10,"0",N11*F11)</f>
        <v>0</v>
      </c>
      <c r="F11" s="20">
        <v>2</v>
      </c>
      <c r="G11" s="55">
        <f>INT(D11/F11)</f>
        <v>0</v>
      </c>
      <c r="H11" s="56">
        <f>H10+G11</f>
        <v>41980</v>
      </c>
      <c r="I11" s="56"/>
      <c r="K11" s="2"/>
      <c r="N11" s="50">
        <f>IF(H11&gt;$B$3,$B$3-H10,G11)</f>
        <v>-159.58162951388658</v>
      </c>
      <c r="O11" s="51">
        <f>N11*F11</f>
        <v>-319.16325902777317</v>
      </c>
      <c r="P11" s="1"/>
      <c r="Q11" s="1"/>
    </row>
    <row r="12" spans="2:17" ht="15">
      <c r="B12" s="24"/>
      <c r="C12" s="68"/>
      <c r="D12" s="54">
        <f>$F$4*C12</f>
        <v>0</v>
      </c>
      <c r="E12" s="67" t="str">
        <f>IF($B$3&lt;=H11,"0",N12*F12)</f>
        <v>0</v>
      </c>
      <c r="F12" s="20">
        <v>2</v>
      </c>
      <c r="G12" s="55">
        <f>INT(D12/F12)</f>
        <v>0</v>
      </c>
      <c r="H12" s="56">
        <f>H11+G12</f>
        <v>41980</v>
      </c>
      <c r="I12" s="56"/>
      <c r="K12" s="2"/>
      <c r="N12" s="50">
        <f>IF(H12&gt;$B$3,$B$3-H11,G12)</f>
        <v>-159.58162951388658</v>
      </c>
      <c r="O12" s="51">
        <f>N12*F12</f>
        <v>-319.16325902777317</v>
      </c>
      <c r="P12" s="1"/>
      <c r="Q12" s="1"/>
    </row>
    <row r="13" spans="2:17" ht="15">
      <c r="B13" s="24"/>
      <c r="C13" s="68"/>
      <c r="D13" s="54">
        <f aca="true" t="shared" si="0" ref="D13:D30">$F$4*C13</f>
        <v>0</v>
      </c>
      <c r="E13" s="67" t="str">
        <f aca="true" t="shared" si="1" ref="E13:E30">IF($B$3&lt;=H12,"0",N13*F13)</f>
        <v>0</v>
      </c>
      <c r="F13" s="20">
        <v>2</v>
      </c>
      <c r="G13" s="55">
        <f aca="true" t="shared" si="2" ref="G13:G30">INT(D13/F13)</f>
        <v>0</v>
      </c>
      <c r="H13" s="56">
        <f aca="true" t="shared" si="3" ref="H13:H30">H12+G13</f>
        <v>41980</v>
      </c>
      <c r="I13" s="56"/>
      <c r="K13" s="2"/>
      <c r="N13" s="50">
        <f aca="true" t="shared" si="4" ref="N13:N30">IF(H13&gt;$B$3,$B$3-H12,G13)</f>
        <v>-159.58162951388658</v>
      </c>
      <c r="O13" s="51">
        <f aca="true" t="shared" si="5" ref="O13:O30">N13*F13</f>
        <v>-319.16325902777317</v>
      </c>
      <c r="P13" s="1"/>
      <c r="Q13" s="1"/>
    </row>
    <row r="14" spans="2:17" ht="15">
      <c r="B14" s="24"/>
      <c r="C14" s="68"/>
      <c r="D14" s="54">
        <f t="shared" si="0"/>
        <v>0</v>
      </c>
      <c r="E14" s="67" t="str">
        <f t="shared" si="1"/>
        <v>0</v>
      </c>
      <c r="F14" s="20">
        <v>2</v>
      </c>
      <c r="G14" s="55">
        <f t="shared" si="2"/>
        <v>0</v>
      </c>
      <c r="H14" s="56">
        <f t="shared" si="3"/>
        <v>41980</v>
      </c>
      <c r="I14" s="56"/>
      <c r="K14" s="2"/>
      <c r="N14" s="50">
        <f t="shared" si="4"/>
        <v>-159.58162951388658</v>
      </c>
      <c r="O14" s="51">
        <f t="shared" si="5"/>
        <v>-319.16325902777317</v>
      </c>
      <c r="P14" s="1"/>
      <c r="Q14" s="1"/>
    </row>
    <row r="15" spans="2:15" ht="15">
      <c r="B15" s="24"/>
      <c r="C15" s="68"/>
      <c r="D15" s="54">
        <f t="shared" si="0"/>
        <v>0</v>
      </c>
      <c r="E15" s="67" t="str">
        <f t="shared" si="1"/>
        <v>0</v>
      </c>
      <c r="F15" s="20">
        <v>2</v>
      </c>
      <c r="G15" s="55">
        <f t="shared" si="2"/>
        <v>0</v>
      </c>
      <c r="H15" s="56">
        <f t="shared" si="3"/>
        <v>41980</v>
      </c>
      <c r="I15" s="56"/>
      <c r="K15" s="2"/>
      <c r="N15" s="50">
        <f t="shared" si="4"/>
        <v>-159.58162951388658</v>
      </c>
      <c r="O15" s="51">
        <f t="shared" si="5"/>
        <v>-319.16325902777317</v>
      </c>
    </row>
    <row r="16" spans="2:15" ht="15">
      <c r="B16" s="24"/>
      <c r="C16" s="68"/>
      <c r="D16" s="54">
        <f t="shared" si="0"/>
        <v>0</v>
      </c>
      <c r="E16" s="67" t="str">
        <f t="shared" si="1"/>
        <v>0</v>
      </c>
      <c r="F16" s="20">
        <v>2</v>
      </c>
      <c r="G16" s="55">
        <f t="shared" si="2"/>
        <v>0</v>
      </c>
      <c r="H16" s="56">
        <f t="shared" si="3"/>
        <v>41980</v>
      </c>
      <c r="I16" s="56"/>
      <c r="K16" s="2"/>
      <c r="N16" s="50">
        <f t="shared" si="4"/>
        <v>-159.58162951388658</v>
      </c>
      <c r="O16" s="51">
        <f t="shared" si="5"/>
        <v>-319.16325902777317</v>
      </c>
    </row>
    <row r="17" spans="2:15" ht="15">
      <c r="B17" s="24"/>
      <c r="C17" s="68"/>
      <c r="D17" s="54">
        <f t="shared" si="0"/>
        <v>0</v>
      </c>
      <c r="E17" s="67" t="str">
        <f t="shared" si="1"/>
        <v>0</v>
      </c>
      <c r="F17" s="20">
        <v>2</v>
      </c>
      <c r="G17" s="55">
        <f t="shared" si="2"/>
        <v>0</v>
      </c>
      <c r="H17" s="56">
        <f t="shared" si="3"/>
        <v>41980</v>
      </c>
      <c r="I17" s="56"/>
      <c r="K17" s="2"/>
      <c r="N17" s="50">
        <f t="shared" si="4"/>
        <v>-159.58162951388658</v>
      </c>
      <c r="O17" s="51">
        <f t="shared" si="5"/>
        <v>-319.16325902777317</v>
      </c>
    </row>
    <row r="18" spans="2:15" ht="15">
      <c r="B18" s="24"/>
      <c r="C18" s="68"/>
      <c r="D18" s="54">
        <f t="shared" si="0"/>
        <v>0</v>
      </c>
      <c r="E18" s="67" t="str">
        <f t="shared" si="1"/>
        <v>0</v>
      </c>
      <c r="F18" s="20">
        <v>2</v>
      </c>
      <c r="G18" s="55">
        <f t="shared" si="2"/>
        <v>0</v>
      </c>
      <c r="H18" s="56">
        <f t="shared" si="3"/>
        <v>41980</v>
      </c>
      <c r="I18" s="56"/>
      <c r="K18" s="2"/>
      <c r="N18" s="50">
        <f t="shared" si="4"/>
        <v>-159.58162951388658</v>
      </c>
      <c r="O18" s="51">
        <f t="shared" si="5"/>
        <v>-319.16325902777317</v>
      </c>
    </row>
    <row r="19" spans="2:15" ht="15">
      <c r="B19" s="24"/>
      <c r="C19" s="68"/>
      <c r="D19" s="54">
        <f t="shared" si="0"/>
        <v>0</v>
      </c>
      <c r="E19" s="67" t="str">
        <f t="shared" si="1"/>
        <v>0</v>
      </c>
      <c r="F19" s="20">
        <v>2</v>
      </c>
      <c r="G19" s="55">
        <f t="shared" si="2"/>
        <v>0</v>
      </c>
      <c r="H19" s="56">
        <f t="shared" si="3"/>
        <v>41980</v>
      </c>
      <c r="I19" s="56"/>
      <c r="K19" s="2"/>
      <c r="N19" s="50">
        <f t="shared" si="4"/>
        <v>-159.58162951388658</v>
      </c>
      <c r="O19" s="51">
        <f t="shared" si="5"/>
        <v>-319.16325902777317</v>
      </c>
    </row>
    <row r="20" spans="2:15" ht="15">
      <c r="B20" s="24"/>
      <c r="C20" s="68"/>
      <c r="D20" s="54">
        <f t="shared" si="0"/>
        <v>0</v>
      </c>
      <c r="E20" s="67" t="str">
        <f t="shared" si="1"/>
        <v>0</v>
      </c>
      <c r="F20" s="20">
        <v>2</v>
      </c>
      <c r="G20" s="55">
        <f t="shared" si="2"/>
        <v>0</v>
      </c>
      <c r="H20" s="56">
        <f t="shared" si="3"/>
        <v>41980</v>
      </c>
      <c r="I20" s="56"/>
      <c r="K20" s="2"/>
      <c r="N20" s="50">
        <f t="shared" si="4"/>
        <v>-159.58162951388658</v>
      </c>
      <c r="O20" s="51">
        <f t="shared" si="5"/>
        <v>-319.16325902777317</v>
      </c>
    </row>
    <row r="21" spans="2:15" ht="15">
      <c r="B21" s="24"/>
      <c r="C21" s="68"/>
      <c r="D21" s="54">
        <f t="shared" si="0"/>
        <v>0</v>
      </c>
      <c r="E21" s="67" t="str">
        <f t="shared" si="1"/>
        <v>0</v>
      </c>
      <c r="F21" s="20">
        <v>2</v>
      </c>
      <c r="G21" s="55">
        <f t="shared" si="2"/>
        <v>0</v>
      </c>
      <c r="H21" s="56">
        <f t="shared" si="3"/>
        <v>41980</v>
      </c>
      <c r="I21" s="56"/>
      <c r="K21" s="2"/>
      <c r="N21" s="50">
        <f t="shared" si="4"/>
        <v>-159.58162951388658</v>
      </c>
      <c r="O21" s="51">
        <f t="shared" si="5"/>
        <v>-319.16325902777317</v>
      </c>
    </row>
    <row r="22" spans="2:15" ht="15">
      <c r="B22" s="24"/>
      <c r="C22" s="68"/>
      <c r="D22" s="54">
        <f t="shared" si="0"/>
        <v>0</v>
      </c>
      <c r="E22" s="67" t="str">
        <f t="shared" si="1"/>
        <v>0</v>
      </c>
      <c r="F22" s="20">
        <v>2</v>
      </c>
      <c r="G22" s="55">
        <f t="shared" si="2"/>
        <v>0</v>
      </c>
      <c r="H22" s="56">
        <f t="shared" si="3"/>
        <v>41980</v>
      </c>
      <c r="I22" s="56"/>
      <c r="K22" s="2"/>
      <c r="N22" s="50">
        <f t="shared" si="4"/>
        <v>-159.58162951388658</v>
      </c>
      <c r="O22" s="51">
        <f t="shared" si="5"/>
        <v>-319.16325902777317</v>
      </c>
    </row>
    <row r="23" spans="2:15" ht="15">
      <c r="B23" s="24"/>
      <c r="C23" s="68"/>
      <c r="D23" s="54">
        <f t="shared" si="0"/>
        <v>0</v>
      </c>
      <c r="E23" s="67" t="str">
        <f t="shared" si="1"/>
        <v>0</v>
      </c>
      <c r="F23" s="20">
        <v>2</v>
      </c>
      <c r="G23" s="55">
        <f t="shared" si="2"/>
        <v>0</v>
      </c>
      <c r="H23" s="56">
        <f t="shared" si="3"/>
        <v>41980</v>
      </c>
      <c r="I23" s="56"/>
      <c r="K23" s="2"/>
      <c r="N23" s="50">
        <f t="shared" si="4"/>
        <v>-159.58162951388658</v>
      </c>
      <c r="O23" s="51">
        <f t="shared" si="5"/>
        <v>-319.16325902777317</v>
      </c>
    </row>
    <row r="24" spans="2:15" ht="15">
      <c r="B24" s="24"/>
      <c r="C24" s="68"/>
      <c r="D24" s="54">
        <f t="shared" si="0"/>
        <v>0</v>
      </c>
      <c r="E24" s="67" t="str">
        <f t="shared" si="1"/>
        <v>0</v>
      </c>
      <c r="F24" s="20">
        <v>2</v>
      </c>
      <c r="G24" s="55">
        <f t="shared" si="2"/>
        <v>0</v>
      </c>
      <c r="H24" s="56">
        <f t="shared" si="3"/>
        <v>41980</v>
      </c>
      <c r="I24" s="56"/>
      <c r="K24" s="2"/>
      <c r="N24" s="50">
        <f t="shared" si="4"/>
        <v>-159.58162951388658</v>
      </c>
      <c r="O24" s="51">
        <f t="shared" si="5"/>
        <v>-319.16325902777317</v>
      </c>
    </row>
    <row r="25" spans="2:15" ht="15">
      <c r="B25" s="24"/>
      <c r="C25" s="68"/>
      <c r="D25" s="54">
        <f t="shared" si="0"/>
        <v>0</v>
      </c>
      <c r="E25" s="67" t="str">
        <f t="shared" si="1"/>
        <v>0</v>
      </c>
      <c r="F25" s="20">
        <v>2</v>
      </c>
      <c r="G25" s="55">
        <f t="shared" si="2"/>
        <v>0</v>
      </c>
      <c r="H25" s="56">
        <f t="shared" si="3"/>
        <v>41980</v>
      </c>
      <c r="I25" s="56"/>
      <c r="K25" s="2"/>
      <c r="N25" s="50">
        <f t="shared" si="4"/>
        <v>-159.58162951388658</v>
      </c>
      <c r="O25" s="51">
        <f t="shared" si="5"/>
        <v>-319.16325902777317</v>
      </c>
    </row>
    <row r="26" spans="2:15" ht="15">
      <c r="B26" s="24"/>
      <c r="C26" s="68"/>
      <c r="D26" s="54">
        <f t="shared" si="0"/>
        <v>0</v>
      </c>
      <c r="E26" s="67" t="str">
        <f t="shared" si="1"/>
        <v>0</v>
      </c>
      <c r="F26" s="20">
        <v>2</v>
      </c>
      <c r="G26" s="55">
        <f t="shared" si="2"/>
        <v>0</v>
      </c>
      <c r="H26" s="56">
        <f t="shared" si="3"/>
        <v>41980</v>
      </c>
      <c r="I26" s="56"/>
      <c r="K26" s="2"/>
      <c r="N26" s="50">
        <f t="shared" si="4"/>
        <v>-159.58162951388658</v>
      </c>
      <c r="O26" s="51">
        <f t="shared" si="5"/>
        <v>-319.16325902777317</v>
      </c>
    </row>
    <row r="27" spans="2:15" ht="15">
      <c r="B27" s="24"/>
      <c r="C27" s="68"/>
      <c r="D27" s="54">
        <f t="shared" si="0"/>
        <v>0</v>
      </c>
      <c r="E27" s="67" t="str">
        <f t="shared" si="1"/>
        <v>0</v>
      </c>
      <c r="F27" s="20">
        <v>2</v>
      </c>
      <c r="G27" s="55">
        <f t="shared" si="2"/>
        <v>0</v>
      </c>
      <c r="H27" s="56">
        <f t="shared" si="3"/>
        <v>41980</v>
      </c>
      <c r="I27" s="56"/>
      <c r="K27" s="2"/>
      <c r="N27" s="50">
        <f t="shared" si="4"/>
        <v>-159.58162951388658</v>
      </c>
      <c r="O27" s="51">
        <f t="shared" si="5"/>
        <v>-319.16325902777317</v>
      </c>
    </row>
    <row r="28" spans="2:15" ht="15">
      <c r="B28" s="24"/>
      <c r="C28" s="68"/>
      <c r="D28" s="54">
        <f t="shared" si="0"/>
        <v>0</v>
      </c>
      <c r="E28" s="67" t="str">
        <f t="shared" si="1"/>
        <v>0</v>
      </c>
      <c r="F28" s="20">
        <v>2</v>
      </c>
      <c r="G28" s="55">
        <f t="shared" si="2"/>
        <v>0</v>
      </c>
      <c r="H28" s="56">
        <f t="shared" si="3"/>
        <v>41980</v>
      </c>
      <c r="I28" s="56"/>
      <c r="K28" s="2"/>
      <c r="N28" s="50">
        <f t="shared" si="4"/>
        <v>-159.58162951388658</v>
      </c>
      <c r="O28" s="51">
        <f t="shared" si="5"/>
        <v>-319.16325902777317</v>
      </c>
    </row>
    <row r="29" spans="2:15" ht="15">
      <c r="B29" s="24"/>
      <c r="C29" s="68"/>
      <c r="D29" s="54">
        <f t="shared" si="0"/>
        <v>0</v>
      </c>
      <c r="E29" s="67" t="str">
        <f t="shared" si="1"/>
        <v>0</v>
      </c>
      <c r="F29" s="20">
        <v>2</v>
      </c>
      <c r="G29" s="55">
        <f t="shared" si="2"/>
        <v>0</v>
      </c>
      <c r="H29" s="56">
        <f t="shared" si="3"/>
        <v>41980</v>
      </c>
      <c r="I29" s="56"/>
      <c r="K29" s="2"/>
      <c r="N29" s="50">
        <f t="shared" si="4"/>
        <v>-159.58162951388658</v>
      </c>
      <c r="O29" s="51">
        <f t="shared" si="5"/>
        <v>-319.16325902777317</v>
      </c>
    </row>
    <row r="30" spans="2:15" ht="15">
      <c r="B30" s="24"/>
      <c r="C30" s="68"/>
      <c r="D30" s="54">
        <f t="shared" si="0"/>
        <v>0</v>
      </c>
      <c r="E30" s="67" t="str">
        <f t="shared" si="1"/>
        <v>0</v>
      </c>
      <c r="F30" s="20">
        <v>2</v>
      </c>
      <c r="G30" s="55">
        <f t="shared" si="2"/>
        <v>0</v>
      </c>
      <c r="H30" s="56">
        <f t="shared" si="3"/>
        <v>41980</v>
      </c>
      <c r="I30" s="56"/>
      <c r="K30" s="2"/>
      <c r="N30" s="50">
        <f t="shared" si="4"/>
        <v>-159.58162951388658</v>
      </c>
      <c r="O30" s="51">
        <f t="shared" si="5"/>
        <v>-319.16325902777317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version</dc:creator>
  <cp:keywords/>
  <dc:description/>
  <cp:lastModifiedBy>.</cp:lastModifiedBy>
  <cp:lastPrinted>2013-10-08T09:00:42Z</cp:lastPrinted>
  <dcterms:created xsi:type="dcterms:W3CDTF">2013-10-04T19:41:43Z</dcterms:created>
  <dcterms:modified xsi:type="dcterms:W3CDTF">2014-06-30T08:02:40Z</dcterms:modified>
  <cp:category/>
  <cp:version/>
  <cp:contentType/>
  <cp:contentStatus/>
</cp:coreProperties>
</file>