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  <externalReference r:id="rId7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69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69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5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5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<sst xmlns="http://schemas.openxmlformats.org/spreadsheetml/2006/main" count="1951" uniqueCount="694">
  <si>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</si>
  <si>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</si>
  <si>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</si>
  <si>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</si>
  <si>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</si>
  <si>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</si>
  <si>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</si>
  <si>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</si>
  <si>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</si>
  <si>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</si>
  <si>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</si>
  <si>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</si>
  <si>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</si>
  <si>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</si>
  <si>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</si>
  <si>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</si>
  <si>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</si>
  <si>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</si>
  <si>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</si>
  <si>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</si>
  <si>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</si>
  <si>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</si>
  <si>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</si>
  <si>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</si>
  <si>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</si>
  <si>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</si>
  <si>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</si>
  <si>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</si>
  <si>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</si>
  <si>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</si>
  <si>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</si>
  <si>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</si>
  <si>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</si>
  <si>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</si>
  <si>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</si>
  <si>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</si>
  <si>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</si>
  <si>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</si>
  <si>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</si>
  <si>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</si>
  <si>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</si>
  <si>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</si>
  <si>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</si>
  <si>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</si>
  <si>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</si>
  <si>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</si>
  <si>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</si>
  <si>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</si>
  <si>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</si>
  <si>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</si>
  <si>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</si>
  <si>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</si>
  <si>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</si>
  <si>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</si>
  <si>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</si>
  <si>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</si>
  <si>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</si>
  <si>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</si>
  <si>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</si>
  <si>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</si>
  <si>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</si>
  <si>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</si>
  <si>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</si>
  <si>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</si>
  <si>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</si>
  <si>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</si>
  <si>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</si>
  <si>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</si>
  <si>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</si>
  <si>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</si>
  <si>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</si>
  <si>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</si>
  <si>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</si>
  <si>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</si>
  <si>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</si>
  <si>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</si>
  <si>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</si>
  <si>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</si>
  <si>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</si>
  <si>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</si>
  <si>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</si>
  <si>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</si>
  <si>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</si>
  <si>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</si>
  <si>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</si>
  <si>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</si>
  <si>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</si>
  <si>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</si>
  <si>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</si>
  <si>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</si>
  <si>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</si>
  <si>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</si>
  <si>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</si>
  <si>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</si>
  <si>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DE SANCTIS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</si>
  <si>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</si>
  <si>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</si>
  <si>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</si>
  <si>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</si>
  <si>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</si>
  <si>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</si>
  <si>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</si>
  <si>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</si>
  <si>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</si>
  <si>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</si>
  <si>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</si>
  <si>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</si>
  <si>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</si>
  <si>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</si>
  <si>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</si>
  <si>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</si>
  <si>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</si>
  <si>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</si>
  <si>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</si>
  <si>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</si>
  <si>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</si>
  <si>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</si>
  <si>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</si>
  <si>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</si>
  <si>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</si>
  <si>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</si>
  <si>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</si>
  <si>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</si>
  <si>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</si>
  <si>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</si>
  <si>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</si>
  <si>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</si>
  <si>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</si>
  <si>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</si>
  <si>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</si>
  <si>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</si>
  <si>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</si>
  <si>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</si>
  <si>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</si>
  <si>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</si>
  <si>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</si>
  <si>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</si>
  <si>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</si>
  <si>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</si>
  <si>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</si>
  <si>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</si>
  <si>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</si>
  <si>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</si>
  <si>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</si>
  <si>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</si>
  <si>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</si>
  <si>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</si>
  <si>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</si>
  <si>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</si>
  <si>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</si>
  <si>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</si>
  <si>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</si>
  <si>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</si>
  <si>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</si>
  <si>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</si>
  <si>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</si>
  <si>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</si>
  <si>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</si>
  <si>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</si>
  <si>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</si>
  <si>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</si>
  <si>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</si>
  <si>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</si>
  <si>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</si>
  <si>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</si>
  <si>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</si>
  <si>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PIOLI</t>
  </si>
  <si>
    <t>ALLEGRI</t>
  </si>
  <si>
    <t>Kharja</t>
  </si>
  <si>
    <t>BIABIANY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</si>
  <si>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</si>
  <si>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</si>
  <si>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</si>
  <si>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</si>
  <si>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</si>
  <si>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</si>
  <si>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</si>
  <si>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</si>
  <si>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</si>
  <si>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</si>
  <si>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</si>
  <si>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</si>
  <si>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</si>
  <si>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</si>
  <si>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</si>
  <si>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</si>
  <si>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</si>
  <si>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</si>
  <si>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</si>
  <si>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</si>
  <si>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</si>
  <si>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</si>
  <si>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</si>
  <si>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</si>
  <si>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</si>
  <si>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</si>
  <si>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LODI</t>
  </si>
  <si>
    <t>KUCKA</t>
  </si>
  <si>
    <t>MILITO</t>
  </si>
  <si>
    <t>DENIS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</si>
  <si>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</si>
  <si>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</si>
  <si>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</si>
  <si>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</si>
  <si>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</si>
  <si>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</si>
  <si>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</si>
  <si>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</si>
  <si>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</si>
  <si>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</si>
  <si>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</si>
  <si>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</si>
  <si>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</si>
  <si>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COLANTUONO</t>
  </si>
  <si>
    <t>PANDEV</t>
  </si>
  <si>
    <t>Assist Fermo</t>
  </si>
  <si>
    <t>TOTTI</t>
  </si>
  <si>
    <t>MORALEZ</t>
  </si>
  <si>
    <t>BLASI</t>
  </si>
  <si>
    <t>BRITOS</t>
  </si>
  <si>
    <t>VIVIANO</t>
  </si>
  <si>
    <t>PEREYRA</t>
  </si>
  <si>
    <t>BONAVENTURA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</si>
  <si>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</si>
  <si>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</si>
  <si>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</si>
  <si>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</si>
  <si>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</si>
  <si>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</si>
  <si>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</si>
  <si>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</si>
  <si>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</si>
  <si>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</si>
  <si>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VENTURA</t>
  </si>
  <si>
    <t>ABATE</t>
  </si>
  <si>
    <t>HANDANOVIC</t>
  </si>
  <si>
    <t>BUFFON</t>
  </si>
  <si>
    <t>PJANIC</t>
  </si>
  <si>
    <t>ICARDI</t>
  </si>
  <si>
    <t>NAINGGOLAN</t>
  </si>
  <si>
    <t>PALOSCHI</t>
  </si>
  <si>
    <t>COFIE</t>
  </si>
  <si>
    <t>RANOCCHIA</t>
  </si>
  <si>
    <t>BADU</t>
  </si>
  <si>
    <t>LULIC</t>
  </si>
  <si>
    <t>GOBBI</t>
  </si>
  <si>
    <t>DANILO</t>
  </si>
  <si>
    <t>CIGARINI</t>
  </si>
  <si>
    <t>ASTORI</t>
  </si>
  <si>
    <t>HETEMAJ</t>
  </si>
  <si>
    <t>PAROLO</t>
  </si>
  <si>
    <t>PASQUALE</t>
  </si>
  <si>
    <t>BIRSA</t>
  </si>
  <si>
    <t>GLIK</t>
  </si>
  <si>
    <t>MURIEL</t>
  </si>
  <si>
    <t>PINILLA</t>
  </si>
  <si>
    <t>TOMOVIC</t>
  </si>
  <si>
    <t>BONUCCI</t>
  </si>
  <si>
    <t>SORIANO</t>
  </si>
  <si>
    <t>MAICON</t>
  </si>
  <si>
    <t>DUNCAN</t>
  </si>
  <si>
    <t>HIGUAIN</t>
  </si>
  <si>
    <t>RAFAEL</t>
  </si>
  <si>
    <t>MORAS</t>
  </si>
  <si>
    <t>MIRANTE</t>
  </si>
  <si>
    <t>ALBIOL</t>
  </si>
  <si>
    <t>DE JONG</t>
  </si>
  <si>
    <t>EDER (SAM)</t>
  </si>
  <si>
    <t>ROSSETTINI</t>
  </si>
  <si>
    <t>CESAR</t>
  </si>
  <si>
    <t>DE MAIO</t>
  </si>
  <si>
    <t>VRSALJKO</t>
  </si>
  <si>
    <t>POGBA</t>
  </si>
  <si>
    <t>CALLEJON</t>
  </si>
  <si>
    <t>MERTENS</t>
  </si>
  <si>
    <t>GERVINHO</t>
  </si>
  <si>
    <t>GARCIA</t>
  </si>
  <si>
    <t>MAGNANELLI</t>
  </si>
  <si>
    <t>MISSIROLI</t>
  </si>
  <si>
    <t>ZAZA</t>
  </si>
  <si>
    <t>DI FRANCESCO</t>
  </si>
  <si>
    <t>PADELLI</t>
  </si>
  <si>
    <t>BOVO</t>
  </si>
  <si>
    <t>ALLAN</t>
  </si>
  <si>
    <t>CACCIATORE</t>
  </si>
  <si>
    <t>HALLFREDSSON</t>
  </si>
  <si>
    <t>JANKOVIC</t>
  </si>
  <si>
    <t>JORGINHO</t>
  </si>
  <si>
    <t>MANDORLINI</t>
  </si>
  <si>
    <t>NAINGGOLAN (ROM)</t>
  </si>
  <si>
    <t>LULIC (LAZ)</t>
  </si>
  <si>
    <t>GERVINHO (ROM)</t>
  </si>
  <si>
    <t>GHOULAM (NAP)</t>
  </si>
  <si>
    <t>MACCARONE (EMP)</t>
  </si>
  <si>
    <t>LEALI</t>
  </si>
  <si>
    <t>RUGANI</t>
  </si>
  <si>
    <t>MANOLAS</t>
  </si>
  <si>
    <t>BIGLIA</t>
  </si>
  <si>
    <t>SPORTIELLO</t>
  </si>
  <si>
    <t>DRAME'</t>
  </si>
  <si>
    <t>ZAPPACOSTA</t>
  </si>
  <si>
    <t>BRIENZA</t>
  </si>
  <si>
    <t>HYSAJ</t>
  </si>
  <si>
    <t>LAURINI</t>
  </si>
  <si>
    <t>MARIO RUI</t>
  </si>
  <si>
    <t>TONELLI</t>
  </si>
  <si>
    <t>CROCE</t>
  </si>
  <si>
    <t>PUCCIARELLI</t>
  </si>
  <si>
    <t>VECINO</t>
  </si>
  <si>
    <t>SARRI</t>
  </si>
  <si>
    <t>MARCOS ALONSO</t>
  </si>
  <si>
    <t>MARCHESE</t>
  </si>
  <si>
    <t>EDENILSON</t>
  </si>
  <si>
    <t>PEROTTI</t>
  </si>
  <si>
    <t>RINCON</t>
  </si>
  <si>
    <t>GASPERINI</t>
  </si>
  <si>
    <t>HERNANES</t>
  </si>
  <si>
    <t>MEDEL</t>
  </si>
  <si>
    <t>BASTA</t>
  </si>
  <si>
    <t>FELIPE ANDERSON</t>
  </si>
  <si>
    <t>MAURI</t>
  </si>
  <si>
    <t>DJORDJEVIC</t>
  </si>
  <si>
    <t>DIEGO LOPEZ</t>
  </si>
  <si>
    <t>KOULIBALY</t>
  </si>
  <si>
    <t>DAPRELA'</t>
  </si>
  <si>
    <t>VAZQUEZ</t>
  </si>
  <si>
    <t>DYBALA</t>
  </si>
  <si>
    <t>IACHINI</t>
  </si>
  <si>
    <t>PALETTA</t>
  </si>
  <si>
    <t>ACQUAH</t>
  </si>
  <si>
    <t>ITURBE</t>
  </si>
  <si>
    <t>MIHAJLOVIC</t>
  </si>
  <si>
    <t>ARIAUDO</t>
  </si>
  <si>
    <t>PELUSO</t>
  </si>
  <si>
    <t>CHIBSAH</t>
  </si>
  <si>
    <t>BERARDI</t>
  </si>
  <si>
    <t>MOLINARO</t>
  </si>
  <si>
    <t>KARNEZIS</t>
  </si>
  <si>
    <t>JUANITO GOMEZ</t>
  </si>
  <si>
    <t>Turno preliminare di Coppa Italia - Andata</t>
  </si>
  <si>
    <t>Consigli</t>
  </si>
  <si>
    <t>Chiellini</t>
  </si>
  <si>
    <t>Gentiletti</t>
  </si>
  <si>
    <t>Acerbi</t>
  </si>
  <si>
    <t>Montolivo</t>
  </si>
  <si>
    <t>Keita S</t>
  </si>
  <si>
    <t>Croce</t>
  </si>
  <si>
    <t>Morata</t>
  </si>
  <si>
    <t>Dzeko</t>
  </si>
  <si>
    <t>Jovetic</t>
  </si>
  <si>
    <t>Pegolo</t>
  </si>
  <si>
    <t>Caceres</t>
  </si>
  <si>
    <t>Cesar</t>
  </si>
  <si>
    <t>Castan</t>
  </si>
  <si>
    <t>Regini</t>
  </si>
  <si>
    <t>Rizzo</t>
  </si>
  <si>
    <t>Iturbe</t>
  </si>
  <si>
    <t>Marchetti</t>
  </si>
  <si>
    <t>Vrsaljko</t>
  </si>
  <si>
    <t>Miranda</t>
  </si>
  <si>
    <t>Molinaro</t>
  </si>
  <si>
    <t>Pereyra</t>
  </si>
  <si>
    <t>Benassi</t>
  </si>
  <si>
    <t>Missiroli</t>
  </si>
  <si>
    <t>Pogba</t>
  </si>
  <si>
    <t>Callejon</t>
  </si>
  <si>
    <t>Higuain</t>
  </si>
  <si>
    <t>Destro</t>
  </si>
  <si>
    <t>Berisha</t>
  </si>
  <si>
    <t>Paletta</t>
  </si>
  <si>
    <t>Peluso</t>
  </si>
  <si>
    <t>Bruno Peres</t>
  </si>
  <si>
    <t>Paredes</t>
  </si>
  <si>
    <t>Sturaro</t>
  </si>
  <si>
    <t>Gabbiadini</t>
  </si>
  <si>
    <t>Belotti</t>
  </si>
  <si>
    <t>Sansone N.</t>
  </si>
  <si>
    <t>Tatarusanu</t>
  </si>
  <si>
    <t>Drame'</t>
  </si>
  <si>
    <t>Maicon</t>
  </si>
  <si>
    <t>Mario Rui</t>
  </si>
  <si>
    <t>Ntcham</t>
  </si>
  <si>
    <t>Viviani</t>
  </si>
  <si>
    <t>Correa</t>
  </si>
  <si>
    <t>De Roon</t>
  </si>
  <si>
    <t>Defrel</t>
  </si>
  <si>
    <t>Berardi</t>
  </si>
  <si>
    <t>Kalinic</t>
  </si>
  <si>
    <t>Viviano</t>
  </si>
  <si>
    <t>El Kaoutari</t>
  </si>
  <si>
    <t>De Maio</t>
  </si>
  <si>
    <t>Burdisso</t>
  </si>
  <si>
    <t>Piris</t>
  </si>
  <si>
    <t>De Jong</t>
  </si>
  <si>
    <t>Acquah</t>
  </si>
  <si>
    <t>Bacca</t>
  </si>
  <si>
    <t>Babacar</t>
  </si>
  <si>
    <t>ROMAGNOLI A</t>
  </si>
  <si>
    <t>DE SCIGLIO</t>
  </si>
  <si>
    <t>BARZAGLI</t>
  </si>
  <si>
    <t>SALA</t>
  </si>
  <si>
    <t>ELI</t>
  </si>
  <si>
    <t>BASELLI</t>
  </si>
  <si>
    <t>MARRONE</t>
  </si>
  <si>
    <t>DIGNE</t>
  </si>
  <si>
    <t>TELLES</t>
  </si>
  <si>
    <t>SANTON</t>
  </si>
  <si>
    <t>KONDOGBIA</t>
  </si>
  <si>
    <t>FELIPE MELO</t>
  </si>
  <si>
    <t>JAJALO</t>
  </si>
  <si>
    <t>PERISIC</t>
  </si>
  <si>
    <t>BRKIC</t>
  </si>
  <si>
    <t>CANNAVARO</t>
  </si>
  <si>
    <t>BROZOVIC</t>
  </si>
  <si>
    <t>MARIO SUAREZ</t>
  </si>
  <si>
    <t>M'POKU</t>
  </si>
  <si>
    <t>KISHNA</t>
  </si>
  <si>
    <t>Padelli</t>
  </si>
  <si>
    <t>Manolas</t>
  </si>
  <si>
    <t>Oikonomou</t>
  </si>
  <si>
    <t>Evra</t>
  </si>
  <si>
    <t>Hamsik</t>
  </si>
  <si>
    <t>Medel</t>
  </si>
  <si>
    <t>Jorginho</t>
  </si>
  <si>
    <t>Magnanelli</t>
  </si>
  <si>
    <t>Gilardino</t>
  </si>
  <si>
    <t>Insigne</t>
  </si>
  <si>
    <t>Dybala</t>
  </si>
  <si>
    <t>Ichazo</t>
  </si>
  <si>
    <t>Alex Sandro</t>
  </si>
  <si>
    <t>Frey</t>
  </si>
  <si>
    <t>Juan Jesus</t>
  </si>
  <si>
    <t>Laxalt</t>
  </si>
  <si>
    <t>Valdifiori</t>
  </si>
  <si>
    <t>Barreto E.</t>
  </si>
  <si>
    <t>J. Gomez</t>
  </si>
  <si>
    <t>Lasagna</t>
  </si>
  <si>
    <t>Rafael</t>
  </si>
  <si>
    <t>Marcos Alonso</t>
  </si>
  <si>
    <t>Glik</t>
  </si>
  <si>
    <t>Parolo</t>
  </si>
  <si>
    <t>Cuadrado</t>
  </si>
  <si>
    <t>Pjanic</t>
  </si>
  <si>
    <t>Soddimo</t>
  </si>
  <si>
    <t>Muriel</t>
  </si>
  <si>
    <t>Djordjevic</t>
  </si>
  <si>
    <t>Gollini</t>
  </si>
  <si>
    <t>Bizzarri</t>
  </si>
  <si>
    <t>Maggio</t>
  </si>
  <si>
    <t>Moras</t>
  </si>
  <si>
    <t>Widmer</t>
  </si>
  <si>
    <t>Adnan</t>
  </si>
  <si>
    <t>Quaison</t>
  </si>
  <si>
    <t>Kone</t>
  </si>
  <si>
    <t>Perotti</t>
  </si>
  <si>
    <t>De sanctis</t>
  </si>
  <si>
    <t>masina</t>
  </si>
  <si>
    <t>soriano</t>
  </si>
  <si>
    <t>hernanes</t>
  </si>
  <si>
    <t>hiljemark</t>
  </si>
  <si>
    <t>bernardeschi</t>
  </si>
  <si>
    <t>luiz adriano</t>
  </si>
  <si>
    <t>zapata d</t>
  </si>
  <si>
    <t>a disp.</t>
  </si>
  <si>
    <t>buffon</t>
  </si>
  <si>
    <t>gilberto</t>
  </si>
  <si>
    <t>mati fernandez</t>
  </si>
  <si>
    <t>mauri</t>
  </si>
  <si>
    <t>cataldi</t>
  </si>
  <si>
    <t>rossi</t>
  </si>
  <si>
    <t>pavoletti</t>
  </si>
  <si>
    <t>iago</t>
  </si>
  <si>
    <t>sportiello</t>
  </si>
  <si>
    <t>bonucci</t>
  </si>
  <si>
    <t>zappacosta</t>
  </si>
  <si>
    <t>stendardo</t>
  </si>
  <si>
    <t>bertolacci</t>
  </si>
  <si>
    <t>bonaventura</t>
  </si>
  <si>
    <t>lemina</t>
  </si>
  <si>
    <t>florenzi</t>
  </si>
  <si>
    <t>saponara</t>
  </si>
  <si>
    <t>quagliarella</t>
  </si>
  <si>
    <t>salah</t>
  </si>
  <si>
    <t>a disposizione:</t>
  </si>
  <si>
    <t>karnezis</t>
  </si>
  <si>
    <t>moisander</t>
  </si>
  <si>
    <t>zukanovic</t>
  </si>
  <si>
    <t>tomovic</t>
  </si>
  <si>
    <t>duncan</t>
  </si>
  <si>
    <t>lazaar</t>
  </si>
  <si>
    <t>biglia</t>
  </si>
  <si>
    <t>pinilla</t>
  </si>
  <si>
    <t>ilicic</t>
  </si>
  <si>
    <t>REINA (NAP)</t>
  </si>
  <si>
    <t>TONELLI (EMP)</t>
  </si>
  <si>
    <t>ZAPATA C (MIL)</t>
  </si>
  <si>
    <t>GUARIN (INT)</t>
  </si>
  <si>
    <t>MILINKOVIC (LAZ)</t>
  </si>
  <si>
    <t>RINCON (GEN)</t>
  </si>
  <si>
    <t>BALOTELLI (MIL)</t>
  </si>
  <si>
    <t>VAZQUEZ (PAL)</t>
  </si>
  <si>
    <t>RAFAEL (NAP)</t>
  </si>
  <si>
    <t>MASIELLO A (ATA)</t>
  </si>
  <si>
    <t>SILVESTRE (SAM)</t>
  </si>
  <si>
    <t>RUGANI (JUV)</t>
  </si>
  <si>
    <t>KURTIC (ATA)</t>
  </si>
  <si>
    <t>FERNARNDO (SAM)</t>
  </si>
  <si>
    <t>PALACIO (INT)</t>
  </si>
  <si>
    <t>REINA</t>
  </si>
  <si>
    <t>GHOULAM</t>
  </si>
  <si>
    <t>ZAPATA C</t>
  </si>
  <si>
    <t>GUARIN</t>
  </si>
  <si>
    <t>BALOTELLI</t>
  </si>
  <si>
    <t>MACCARONE</t>
  </si>
  <si>
    <t>R</t>
  </si>
  <si>
    <t>MASIELLO A</t>
  </si>
  <si>
    <t>KURTIC</t>
  </si>
  <si>
    <t>FERNARNDO</t>
  </si>
  <si>
    <t>PALACIO</t>
  </si>
  <si>
    <t>MILINKOVIC-savic</t>
  </si>
  <si>
    <t>VOTI 6° GIORNATA CAMPIONATO 2014-2015</t>
  </si>
  <si>
    <t>FERRARI</t>
  </si>
  <si>
    <t>MASINA</t>
  </si>
  <si>
    <t>OIKONOMOU</t>
  </si>
  <si>
    <t>DIAWARA</t>
  </si>
  <si>
    <t>RIZZO</t>
  </si>
  <si>
    <t>TAIDER</t>
  </si>
  <si>
    <t>PULGAR</t>
  </si>
  <si>
    <t>GIACCHERINI</t>
  </si>
  <si>
    <t>MOUNIER</t>
  </si>
  <si>
    <t>MANCOSU</t>
  </si>
  <si>
    <t>DESTRO</t>
  </si>
  <si>
    <t>ROSSI D</t>
  </si>
  <si>
    <t>GAGLIOLO</t>
  </si>
  <si>
    <t>LETIZIA</t>
  </si>
  <si>
    <t>ROMAGNOLI S</t>
  </si>
  <si>
    <t>ZACCARDO</t>
  </si>
  <si>
    <t>GABRIEL SILVA</t>
  </si>
  <si>
    <t>BIANCO</t>
  </si>
  <si>
    <t>DI GAUDIO</t>
  </si>
  <si>
    <t>LAZZARI</t>
  </si>
  <si>
    <t>FEDELE</t>
  </si>
  <si>
    <t>LASAGNA</t>
  </si>
  <si>
    <t>MATOS</t>
  </si>
  <si>
    <t>BORRIELLO</t>
  </si>
  <si>
    <t>CASTORI</t>
  </si>
  <si>
    <t>BIZZARRI</t>
  </si>
  <si>
    <t>GAMBERINI</t>
  </si>
  <si>
    <t>CASTRO</t>
  </si>
  <si>
    <t>RIGONI N</t>
  </si>
  <si>
    <t>PINZI</t>
  </si>
  <si>
    <t>PEPE</t>
  </si>
  <si>
    <t>MEGGIORINI</t>
  </si>
  <si>
    <t>MARAN</t>
  </si>
  <si>
    <t>TATARUSANU</t>
  </si>
  <si>
    <t>GILBERTO</t>
  </si>
  <si>
    <t>RODRIGUEZ GO</t>
  </si>
  <si>
    <t>RONCAGLIA</t>
  </si>
  <si>
    <t>BADELJ</t>
  </si>
  <si>
    <t>FERNANDEZ M</t>
  </si>
  <si>
    <t>BLASZCZYKOWSKY</t>
  </si>
  <si>
    <t>KALINIC</t>
  </si>
  <si>
    <t>PAULO SOUSA</t>
  </si>
  <si>
    <t>LAMANNA</t>
  </si>
  <si>
    <t>DIOGO FIGUEIRAS</t>
  </si>
  <si>
    <t>IZZO</t>
  </si>
  <si>
    <t>LAXALT</t>
  </si>
  <si>
    <t>NTCHAM</t>
  </si>
  <si>
    <t>CAPEL</t>
  </si>
  <si>
    <t>DZEMAILI</t>
  </si>
  <si>
    <t>GAKPE'</t>
  </si>
  <si>
    <t>PAVOLETTI</t>
  </si>
  <si>
    <t>MIRANDA</t>
  </si>
  <si>
    <t>MANCINI</t>
  </si>
  <si>
    <t>CHIELLINI</t>
  </si>
  <si>
    <t>EVRA</t>
  </si>
  <si>
    <t>ALEX SANDRO</t>
  </si>
  <si>
    <t>PADOIN</t>
  </si>
  <si>
    <t>CUADRADO</t>
  </si>
  <si>
    <t>LEMINA</t>
  </si>
  <si>
    <t>MORATA</t>
  </si>
  <si>
    <t>MARCHETTI</t>
  </si>
  <si>
    <t>GENTILETTI</t>
  </si>
  <si>
    <t>HOEDT</t>
  </si>
  <si>
    <t>MAURICIO</t>
  </si>
  <si>
    <t>MILINKOVIC-SAVIC</t>
  </si>
  <si>
    <t>KEITA B</t>
  </si>
  <si>
    <t>CALABRIA</t>
  </si>
  <si>
    <t>RODRIGO ELY</t>
  </si>
  <si>
    <t>BERTOLACCI</t>
  </si>
  <si>
    <t>MONTOLIVO</t>
  </si>
  <si>
    <t>BACCA</t>
  </si>
  <si>
    <t>LUIZ ADRIANO</t>
  </si>
  <si>
    <t>DAVID LOPEZ</t>
  </si>
  <si>
    <t>GABBIADINI</t>
  </si>
  <si>
    <t>EL KAOUTARI</t>
  </si>
  <si>
    <t>GONZALEZ G</t>
  </si>
  <si>
    <t>LAZAAR</t>
  </si>
  <si>
    <t>RISPOLI</t>
  </si>
  <si>
    <t>STRUNA</t>
  </si>
  <si>
    <t>CHOCHEV</t>
  </si>
  <si>
    <t>HILJEMARK</t>
  </si>
  <si>
    <t>QUAISON</t>
  </si>
  <si>
    <t>LA GUMINA</t>
  </si>
  <si>
    <t>TRAJKOVSKI</t>
  </si>
  <si>
    <t>GILARDINO</t>
  </si>
  <si>
    <t>KEITA S</t>
  </si>
  <si>
    <t>VAINQUEUR</t>
  </si>
  <si>
    <t>SALAH</t>
  </si>
  <si>
    <t>DZEKO</t>
  </si>
  <si>
    <t>TERRANOVA</t>
  </si>
  <si>
    <t>POLITANO</t>
  </si>
  <si>
    <t>SANSONE N</t>
  </si>
  <si>
    <t>DEFREL</t>
  </si>
  <si>
    <t>GASTON SILVA</t>
  </si>
  <si>
    <t>BENASSI</t>
  </si>
  <si>
    <t>OBI</t>
  </si>
  <si>
    <t>VIVES</t>
  </si>
  <si>
    <t>ADNAN</t>
  </si>
  <si>
    <t>WAGUE</t>
  </si>
  <si>
    <t>MARQUINHO</t>
  </si>
  <si>
    <t>ITURRA</t>
  </si>
  <si>
    <t>ZAPATA D</t>
  </si>
  <si>
    <t>BIANCHETTI</t>
  </si>
  <si>
    <t>HELANDER</t>
  </si>
  <si>
    <t>PISANO E</t>
  </si>
  <si>
    <t>SOUPRAYEN</t>
  </si>
  <si>
    <t>WSZOLEK</t>
  </si>
  <si>
    <t>GRECO</t>
  </si>
  <si>
    <t>VIVIANI</t>
  </si>
  <si>
    <t>MATUZALEM</t>
  </si>
  <si>
    <t>gonzalez g</t>
  </si>
  <si>
    <t>rodriguez go</t>
  </si>
  <si>
    <t>Hysaj</t>
  </si>
  <si>
    <r>
      <t>ATALANTA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</si>
  <si>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t>BELLINI</t>
  </si>
  <si>
    <t>TOLOI</t>
  </si>
  <si>
    <t>DE ROON</t>
  </si>
  <si>
    <t>GOMEZ A</t>
  </si>
  <si>
    <t>GRASSI</t>
  </si>
  <si>
    <t>MIGLIACCIO</t>
  </si>
  <si>
    <t>REJA</t>
  </si>
  <si>
    <r>
      <t>BOLOGNA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</si>
  <si>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CARPI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</si>
  <si>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CHIEVO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</si>
  <si>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EMPOLI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</si>
  <si>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t>SKORUPSKI</t>
  </si>
  <si>
    <t>BITTANTE</t>
  </si>
  <si>
    <t>COSTA</t>
  </si>
  <si>
    <t>DIOUSSE'</t>
  </si>
  <si>
    <t>SAPONARA</t>
  </si>
  <si>
    <t>ZIELINSKI</t>
  </si>
  <si>
    <t>PAREDES</t>
  </si>
  <si>
    <t>LIVAJA</t>
  </si>
  <si>
    <t>GIAMPAOLO</t>
  </si>
  <si>
    <r>
      <t>FIORENTINA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</si>
  <si>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FROSINONE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</si>
  <si>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t>BLANCHARD</t>
  </si>
  <si>
    <t>DIAKITE'</t>
  </si>
  <si>
    <t>PAVLOVIC</t>
  </si>
  <si>
    <t>ROSI</t>
  </si>
  <si>
    <t>FRARA</t>
  </si>
  <si>
    <t>GORI</t>
  </si>
  <si>
    <t>PAGANINI</t>
  </si>
  <si>
    <t>SAMMARCO</t>
  </si>
  <si>
    <t>SODDIMO</t>
  </si>
  <si>
    <t>TONEV</t>
  </si>
  <si>
    <t>CIOFANI D</t>
  </si>
  <si>
    <t>DIONISI</t>
  </si>
  <si>
    <t>STELLONE</t>
  </si>
  <si>
    <r>
      <t>GENOA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</si>
  <si>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INTER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</si>
  <si>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JUVENTUS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</si>
  <si>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LAZIO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</si>
  <si>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MILAN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</si>
  <si>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NAPOLI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</si>
  <si>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PALERMO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</si>
  <si>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ROMA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</si>
  <si>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SAMPDORIA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</si>
  <si>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t>MESBAH</t>
  </si>
  <si>
    <t>MOISANDER</t>
  </si>
  <si>
    <t>ZUKANOVIC</t>
  </si>
  <si>
    <t>PEREIRA P</t>
  </si>
  <si>
    <t>BARRETO E</t>
  </si>
  <si>
    <t>CORREA</t>
  </si>
  <si>
    <t>FERNANDO</t>
  </si>
  <si>
    <t>CARBONERO</t>
  </si>
  <si>
    <t>ROCCA</t>
  </si>
  <si>
    <t>CASSANO</t>
  </si>
  <si>
    <t>ZENGA</t>
  </si>
  <si>
    <r>
      <t>SASSUOLO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</si>
  <si>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TORINO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</si>
  <si>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UDINESE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</si>
  <si>
    <r>
      <t>VERONA</t>
    </r>
    <r>
      <rPr>
        <b/>
        <sz val="11"/>
        <color indexed="8"/>
        <rFont val="Calibri"/>
        <family val="2"/>
      </rPr>
      <t> </t>
    </r>
    <r>
      <rPr>
        <b/>
        <sz val="11"/>
        <color indexed="57"/>
        <rFont val="Calibri"/>
        <family val="2"/>
      </rPr>
      <t>Voti gentilmente offerti da www.fantagazzetta.com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</si>
</sst>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1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sz val="15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b/>
      <sz val="10"/>
      <color indexed="12"/>
      <name val="Arial"/>
      <family val="2"/>
    </font>
    <font>
      <i/>
      <sz val="10"/>
      <color indexed="57"/>
      <name val="Arial"/>
      <family val="2"/>
    </font>
    <font>
      <sz val="11"/>
      <color indexed="57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sz val="10"/>
      <color rgb="FF4B4637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sz val="15"/>
      <color rgb="FF4B4637"/>
      <name val="Arial"/>
      <family val="2"/>
    </font>
    <font>
      <b/>
      <sz val="15"/>
      <color rgb="FF000000"/>
      <name val="Arial"/>
      <family val="2"/>
    </font>
    <font>
      <sz val="15"/>
      <color rgb="FFFF0000"/>
      <name val="Arial"/>
      <family val="2"/>
    </font>
    <font>
      <sz val="15"/>
      <color rgb="FF0000FF"/>
      <name val="Arial"/>
      <family val="2"/>
    </font>
    <font>
      <sz val="15"/>
      <color rgb="FF008000"/>
      <name val="Arial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b/>
      <sz val="10"/>
      <color rgb="FF4B4637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i/>
      <sz val="10"/>
      <color rgb="FF4B4637"/>
      <name val="Arial"/>
      <family val="2"/>
    </font>
    <font>
      <sz val="11"/>
      <color rgb="FF4B4637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sz val="11"/>
      <color rgb="FF008000"/>
      <name val="Arial"/>
      <family val="2"/>
    </font>
    <font>
      <b/>
      <sz val="11"/>
      <color rgb="FF000000"/>
      <name val="Arial"/>
      <family val="2"/>
    </font>
    <font>
      <b/>
      <u val="single"/>
      <sz val="11"/>
      <color theme="10"/>
      <name val="Calibri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D8D7D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5" fillId="19" borderId="1" applyNumberFormat="0" applyAlignment="0" applyProtection="0"/>
    <xf numFmtId="0" fontId="86" fillId="0" borderId="2" applyNumberFormat="0" applyFill="0" applyAlignment="0" applyProtection="0"/>
    <xf numFmtId="0" fontId="87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90" fillId="19" borderId="5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30" borderId="0" applyNumberFormat="0" applyBorder="0" applyAlignment="0" applyProtection="0"/>
    <xf numFmtId="0" fontId="9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100" fillId="0" borderId="16" xfId="0" applyFont="1" applyBorder="1" applyAlignment="1">
      <alignment wrapText="1"/>
    </xf>
    <xf numFmtId="0" fontId="1" fillId="34" borderId="10" xfId="48" applyFont="1" applyFill="1" applyBorder="1">
      <alignment/>
      <protection/>
    </xf>
    <xf numFmtId="0" fontId="0" fillId="34" borderId="0" xfId="48" applyFont="1" applyFill="1" applyAlignment="1">
      <alignment horizontal="left" indent="1"/>
      <protection/>
    </xf>
    <xf numFmtId="0" fontId="0" fillId="34" borderId="0" xfId="48" applyFont="1" applyFill="1">
      <alignment/>
      <protection/>
    </xf>
    <xf numFmtId="0" fontId="0" fillId="34" borderId="17" xfId="48" applyFont="1" applyFill="1" applyBorder="1">
      <alignment/>
      <protection/>
    </xf>
    <xf numFmtId="0" fontId="0" fillId="34" borderId="0" xfId="48" applyFont="1" applyFill="1" applyBorder="1">
      <alignment/>
      <protection/>
    </xf>
    <xf numFmtId="0" fontId="101" fillId="35" borderId="0" xfId="48" applyFont="1" applyFill="1">
      <alignment/>
      <protection/>
    </xf>
    <xf numFmtId="0" fontId="102" fillId="35" borderId="18" xfId="48" applyFont="1" applyFill="1" applyBorder="1">
      <alignment/>
      <protection/>
    </xf>
    <xf numFmtId="0" fontId="0" fillId="34" borderId="19" xfId="48" applyFont="1" applyFill="1" applyBorder="1">
      <alignment/>
      <protection/>
    </xf>
    <xf numFmtId="0" fontId="0" fillId="34" borderId="11" xfId="48" applyFont="1" applyFill="1" applyBorder="1">
      <alignment/>
      <protection/>
    </xf>
    <xf numFmtId="0" fontId="0" fillId="34" borderId="18" xfId="48" applyFont="1" applyFill="1" applyBorder="1">
      <alignment/>
      <protection/>
    </xf>
    <xf numFmtId="0" fontId="0" fillId="34" borderId="17" xfId="48" applyFont="1" applyFill="1" applyBorder="1" applyAlignment="1">
      <alignment horizontal="left" indent="1"/>
      <protection/>
    </xf>
    <xf numFmtId="0" fontId="0" fillId="34" borderId="10" xfId="48" applyFont="1" applyFill="1" applyBorder="1">
      <alignment/>
      <protection/>
    </xf>
    <xf numFmtId="0" fontId="0" fillId="34" borderId="0" xfId="48" applyFont="1" applyFill="1" applyBorder="1" applyAlignment="1">
      <alignment horizontal="left" indent="1"/>
      <protection/>
    </xf>
    <xf numFmtId="2" fontId="0" fillId="34" borderId="0" xfId="48" applyNumberFormat="1" applyFont="1" applyFill="1" applyBorder="1">
      <alignment/>
      <protection/>
    </xf>
    <xf numFmtId="0" fontId="1" fillId="34" borderId="0" xfId="48" applyFont="1" applyFill="1" applyBorder="1">
      <alignment/>
      <protection/>
    </xf>
    <xf numFmtId="172" fontId="0" fillId="34" borderId="0" xfId="48" applyNumberFormat="1" applyFont="1" applyFill="1" applyBorder="1">
      <alignment/>
      <protection/>
    </xf>
    <xf numFmtId="0" fontId="1" fillId="34" borderId="17" xfId="48" applyFont="1" applyFill="1" applyBorder="1" applyAlignment="1">
      <alignment horizontal="left" indent="1"/>
      <protection/>
    </xf>
    <xf numFmtId="0" fontId="0" fillId="34" borderId="20" xfId="48" applyFont="1" applyFill="1" applyBorder="1" applyAlignment="1">
      <alignment horizontal="left" indent="1"/>
      <protection/>
    </xf>
    <xf numFmtId="0" fontId="0" fillId="34" borderId="12" xfId="48" applyFont="1" applyFill="1" applyBorder="1">
      <alignment/>
      <protection/>
    </xf>
    <xf numFmtId="172" fontId="2" fillId="34" borderId="21" xfId="48" applyNumberFormat="1" applyFont="1" applyFill="1" applyBorder="1">
      <alignment/>
      <protection/>
    </xf>
    <xf numFmtId="172" fontId="2" fillId="34" borderId="22" xfId="48" applyNumberFormat="1" applyFont="1" applyFill="1" applyBorder="1">
      <alignment/>
      <protection/>
    </xf>
    <xf numFmtId="173" fontId="2" fillId="34" borderId="22" xfId="48" applyNumberFormat="1" applyFont="1" applyFill="1" applyBorder="1">
      <alignment/>
      <protection/>
    </xf>
    <xf numFmtId="173" fontId="0" fillId="34" borderId="17" xfId="48" applyNumberFormat="1" applyFont="1" applyFill="1" applyBorder="1">
      <alignment/>
      <protection/>
    </xf>
    <xf numFmtId="173" fontId="0" fillId="34" borderId="0" xfId="48" applyNumberFormat="1" applyFont="1" applyFill="1" applyBorder="1">
      <alignment/>
      <protection/>
    </xf>
    <xf numFmtId="173" fontId="2" fillId="34" borderId="21" xfId="48" applyNumberFormat="1" applyFont="1" applyFill="1" applyBorder="1">
      <alignment/>
      <protection/>
    </xf>
    <xf numFmtId="173" fontId="2" fillId="34" borderId="12" xfId="48" applyNumberFormat="1" applyFont="1" applyFill="1" applyBorder="1">
      <alignment/>
      <protection/>
    </xf>
    <xf numFmtId="173" fontId="2" fillId="34" borderId="23" xfId="48" applyNumberFormat="1" applyFont="1" applyFill="1" applyBorder="1">
      <alignment/>
      <protection/>
    </xf>
    <xf numFmtId="0" fontId="0" fillId="34" borderId="12" xfId="48" applyFont="1" applyFill="1" applyBorder="1" applyAlignment="1">
      <alignment horizontal="left" indent="1"/>
      <protection/>
    </xf>
    <xf numFmtId="0" fontId="0" fillId="34" borderId="20" xfId="48" applyFont="1" applyFill="1" applyBorder="1">
      <alignment/>
      <protection/>
    </xf>
    <xf numFmtId="0" fontId="0" fillId="34" borderId="23" xfId="48" applyFont="1" applyFill="1" applyBorder="1">
      <alignment/>
      <protection/>
    </xf>
    <xf numFmtId="0" fontId="1" fillId="0" borderId="24" xfId="48" applyFont="1" applyBorder="1">
      <alignment/>
      <protection/>
    </xf>
    <xf numFmtId="0" fontId="0" fillId="0" borderId="24" xfId="48" applyFont="1" applyBorder="1" applyAlignment="1">
      <alignment horizontal="left"/>
      <protection/>
    </xf>
    <xf numFmtId="0" fontId="0" fillId="34" borderId="25" xfId="48" applyFont="1" applyFill="1" applyBorder="1" applyAlignment="1">
      <alignment horizontal="left" indent="1"/>
      <protection/>
    </xf>
    <xf numFmtId="0" fontId="0" fillId="34" borderId="24" xfId="48" applyFont="1" applyFill="1" applyBorder="1">
      <alignment/>
      <protection/>
    </xf>
    <xf numFmtId="0" fontId="1" fillId="34" borderId="24" xfId="48" applyFont="1" applyFill="1" applyBorder="1">
      <alignment/>
      <protection/>
    </xf>
    <xf numFmtId="172" fontId="0" fillId="34" borderId="24" xfId="48" applyNumberFormat="1" applyFont="1" applyFill="1" applyBorder="1">
      <alignment/>
      <protection/>
    </xf>
    <xf numFmtId="0" fontId="0" fillId="34" borderId="26" xfId="48" applyFont="1" applyFill="1" applyBorder="1">
      <alignment/>
      <protection/>
    </xf>
    <xf numFmtId="0" fontId="0" fillId="34" borderId="25" xfId="48" applyFont="1" applyFill="1" applyBorder="1">
      <alignment/>
      <protection/>
    </xf>
    <xf numFmtId="0" fontId="0" fillId="0" borderId="24" xfId="48" applyFont="1" applyBorder="1">
      <alignment/>
      <protection/>
    </xf>
    <xf numFmtId="0" fontId="0" fillId="0" borderId="24" xfId="0" applyFont="1" applyBorder="1" applyAlignment="1">
      <alignment/>
    </xf>
    <xf numFmtId="0" fontId="38" fillId="0" borderId="0" xfId="48" applyFont="1" applyBorder="1">
      <alignment/>
      <protection/>
    </xf>
    <xf numFmtId="0" fontId="38" fillId="0" borderId="0" xfId="48" applyFont="1" applyBorder="1" applyAlignment="1">
      <alignment horizontal="left"/>
      <protection/>
    </xf>
    <xf numFmtId="0" fontId="103" fillId="36" borderId="0" xfId="0" applyFont="1" applyFill="1" applyAlignment="1">
      <alignment wrapText="1"/>
    </xf>
    <xf numFmtId="0" fontId="104" fillId="37" borderId="0" xfId="0" applyFont="1" applyFill="1" applyAlignment="1">
      <alignment/>
    </xf>
    <xf numFmtId="0" fontId="105" fillId="37" borderId="0" xfId="0" applyFont="1" applyFill="1" applyAlignment="1">
      <alignment/>
    </xf>
    <xf numFmtId="0" fontId="106" fillId="38" borderId="22" xfId="48" applyFont="1" applyFill="1" applyBorder="1" applyAlignment="1">
      <alignment horizontal="center" vertical="center"/>
      <protection/>
    </xf>
    <xf numFmtId="0" fontId="107" fillId="38" borderId="21" xfId="48" applyFont="1" applyFill="1" applyBorder="1" applyAlignment="1">
      <alignment horizontal="center" vertical="center" shrinkToFit="1"/>
      <protection/>
    </xf>
    <xf numFmtId="0" fontId="108" fillId="38" borderId="27" xfId="48" applyFont="1" applyFill="1" applyBorder="1" applyAlignment="1">
      <alignment horizontal="center" vertical="center"/>
      <protection/>
    </xf>
    <xf numFmtId="0" fontId="108" fillId="38" borderId="27" xfId="48" applyFont="1" applyFill="1" applyBorder="1" applyAlignment="1">
      <alignment horizontal="center" vertical="center" wrapText="1"/>
      <protection/>
    </xf>
    <xf numFmtId="0" fontId="109" fillId="38" borderId="28" xfId="48" applyFont="1" applyFill="1" applyBorder="1" applyAlignment="1">
      <alignment vertical="center"/>
      <protection/>
    </xf>
    <xf numFmtId="0" fontId="106" fillId="38" borderId="27" xfId="48" applyFont="1" applyFill="1" applyBorder="1" applyAlignment="1">
      <alignment horizontal="center" vertical="center"/>
      <protection/>
    </xf>
    <xf numFmtId="0" fontId="0" fillId="38" borderId="25" xfId="48" applyFont="1" applyFill="1" applyBorder="1" applyAlignment="1">
      <alignment vertical="center"/>
      <protection/>
    </xf>
    <xf numFmtId="0" fontId="0" fillId="38" borderId="24" xfId="48" applyNumberFormat="1" applyFont="1" applyFill="1" applyBorder="1">
      <alignment/>
      <protection/>
    </xf>
    <xf numFmtId="0" fontId="0" fillId="38" borderId="24" xfId="48" applyFont="1" applyFill="1" applyBorder="1">
      <alignment/>
      <protection/>
    </xf>
    <xf numFmtId="0" fontId="1" fillId="38" borderId="26" xfId="48" applyFont="1" applyFill="1" applyBorder="1">
      <alignment/>
      <protection/>
    </xf>
    <xf numFmtId="0" fontId="106" fillId="38" borderId="17" xfId="48" applyFont="1" applyFill="1" applyBorder="1">
      <alignment/>
      <protection/>
    </xf>
    <xf numFmtId="0" fontId="110" fillId="38" borderId="0" xfId="48" applyFont="1" applyFill="1">
      <alignment/>
      <protection/>
    </xf>
    <xf numFmtId="0" fontId="106" fillId="38" borderId="0" xfId="48" applyFont="1" applyFill="1" applyBorder="1">
      <alignment/>
      <protection/>
    </xf>
    <xf numFmtId="0" fontId="102" fillId="38" borderId="10" xfId="48" applyFont="1" applyFill="1" applyBorder="1">
      <alignment/>
      <protection/>
    </xf>
    <xf numFmtId="0" fontId="102" fillId="38" borderId="0" xfId="48" applyFont="1" applyFill="1" applyBorder="1">
      <alignment/>
      <protection/>
    </xf>
    <xf numFmtId="0" fontId="35" fillId="38" borderId="10" xfId="48" applyFont="1" applyFill="1" applyBorder="1">
      <alignment/>
      <protection/>
    </xf>
    <xf numFmtId="0" fontId="36" fillId="38" borderId="0" xfId="48" applyFont="1" applyFill="1" applyBorder="1" applyAlignment="1">
      <alignment horizontal="center"/>
      <protection/>
    </xf>
    <xf numFmtId="0" fontId="106" fillId="38" borderId="0" xfId="48" applyFont="1" applyFill="1">
      <alignment/>
      <protection/>
    </xf>
    <xf numFmtId="0" fontId="111" fillId="38" borderId="0" xfId="48" applyFont="1" applyFill="1" applyBorder="1" applyAlignment="1">
      <alignment horizontal="center"/>
      <protection/>
    </xf>
    <xf numFmtId="0" fontId="112" fillId="38" borderId="17" xfId="48" applyFont="1" applyFill="1" applyBorder="1">
      <alignment/>
      <protection/>
    </xf>
    <xf numFmtId="0" fontId="112" fillId="38" borderId="0" xfId="48" applyFont="1" applyFill="1" applyBorder="1">
      <alignment/>
      <protection/>
    </xf>
    <xf numFmtId="0" fontId="112" fillId="38" borderId="0" xfId="48" applyFont="1" applyFill="1" applyBorder="1" applyAlignment="1">
      <alignment horizontal="center"/>
      <protection/>
    </xf>
    <xf numFmtId="0" fontId="112" fillId="38" borderId="0" xfId="48" applyFont="1" applyFill="1">
      <alignment/>
      <protection/>
    </xf>
    <xf numFmtId="172" fontId="113" fillId="38" borderId="10" xfId="48" applyNumberFormat="1" applyFont="1" applyFill="1" applyBorder="1">
      <alignment/>
      <protection/>
    </xf>
    <xf numFmtId="0" fontId="114" fillId="38" borderId="0" xfId="48" applyFont="1" applyFill="1" applyBorder="1">
      <alignment/>
      <protection/>
    </xf>
    <xf numFmtId="0" fontId="114" fillId="38" borderId="0" xfId="48" applyFont="1" applyFill="1" applyBorder="1" applyAlignment="1">
      <alignment horizontal="center"/>
      <protection/>
    </xf>
    <xf numFmtId="0" fontId="114" fillId="38" borderId="0" xfId="48" applyFont="1" applyFill="1">
      <alignment/>
      <protection/>
    </xf>
    <xf numFmtId="0" fontId="115" fillId="38" borderId="10" xfId="48" applyFont="1" applyFill="1" applyBorder="1">
      <alignment/>
      <protection/>
    </xf>
    <xf numFmtId="0" fontId="106" fillId="38" borderId="20" xfId="48" applyFont="1" applyFill="1" applyBorder="1">
      <alignment/>
      <protection/>
    </xf>
    <xf numFmtId="0" fontId="106" fillId="38" borderId="12" xfId="48" applyFont="1" applyFill="1" applyBorder="1">
      <alignment/>
      <protection/>
    </xf>
    <xf numFmtId="0" fontId="106" fillId="38" borderId="12" xfId="48" applyFont="1" applyFill="1" applyBorder="1" applyAlignment="1">
      <alignment horizontal="center"/>
      <protection/>
    </xf>
    <xf numFmtId="0" fontId="116" fillId="38" borderId="21" xfId="48" applyFont="1" applyFill="1" applyBorder="1">
      <alignment/>
      <protection/>
    </xf>
    <xf numFmtId="0" fontId="0" fillId="39" borderId="17" xfId="48" applyFont="1" applyFill="1" applyBorder="1" applyAlignment="1">
      <alignment vertical="center"/>
      <protection/>
    </xf>
    <xf numFmtId="0" fontId="0" fillId="39" borderId="0" xfId="0" applyFont="1" applyFill="1" applyAlignment="1">
      <alignment vertical="center"/>
    </xf>
    <xf numFmtId="0" fontId="3" fillId="39" borderId="0" xfId="48" applyNumberFormat="1" applyFont="1" applyFill="1" applyBorder="1">
      <alignment/>
      <protection/>
    </xf>
    <xf numFmtId="0" fontId="1" fillId="39" borderId="10" xfId="48" applyFont="1" applyFill="1" applyBorder="1">
      <alignment/>
      <protection/>
    </xf>
    <xf numFmtId="0" fontId="0" fillId="39" borderId="0" xfId="48" applyNumberFormat="1" applyFont="1" applyFill="1" applyBorder="1">
      <alignment/>
      <protection/>
    </xf>
    <xf numFmtId="0" fontId="0" fillId="39" borderId="0" xfId="48" applyFont="1" applyFill="1" applyBorder="1">
      <alignment/>
      <protection/>
    </xf>
    <xf numFmtId="0" fontId="0" fillId="39" borderId="29" xfId="48" applyFont="1" applyFill="1" applyBorder="1" applyAlignment="1">
      <alignment vertical="center"/>
      <protection/>
    </xf>
    <xf numFmtId="0" fontId="0" fillId="39" borderId="30" xfId="0" applyFont="1" applyFill="1" applyBorder="1" applyAlignment="1">
      <alignment vertical="center"/>
    </xf>
    <xf numFmtId="0" fontId="0" fillId="39" borderId="30" xfId="48" applyNumberFormat="1" applyFont="1" applyFill="1" applyBorder="1">
      <alignment/>
      <protection/>
    </xf>
    <xf numFmtId="0" fontId="0" fillId="39" borderId="30" xfId="48" applyFont="1" applyFill="1" applyBorder="1">
      <alignment/>
      <protection/>
    </xf>
    <xf numFmtId="0" fontId="1" fillId="39" borderId="31" xfId="48" applyFont="1" applyFill="1" applyBorder="1">
      <alignment/>
      <protection/>
    </xf>
    <xf numFmtId="0" fontId="34" fillId="40" borderId="21" xfId="48" applyFont="1" applyFill="1" applyBorder="1">
      <alignment/>
      <protection/>
    </xf>
    <xf numFmtId="0" fontId="0" fillId="40" borderId="17" xfId="48" applyFont="1" applyFill="1" applyBorder="1">
      <alignment/>
      <protection/>
    </xf>
    <xf numFmtId="0" fontId="104" fillId="40" borderId="0" xfId="0" applyFont="1" applyFill="1" applyAlignment="1">
      <alignment wrapText="1"/>
    </xf>
    <xf numFmtId="0" fontId="0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1" fillId="40" borderId="0" xfId="48" applyFont="1" applyFill="1">
      <alignment/>
      <protection/>
    </xf>
    <xf numFmtId="0" fontId="0" fillId="40" borderId="0" xfId="48" applyFont="1" applyFill="1" applyAlignment="1">
      <alignment horizontal="left"/>
      <protection/>
    </xf>
    <xf numFmtId="0" fontId="0" fillId="40" borderId="0" xfId="48" applyFont="1" applyFill="1" applyAlignment="1">
      <alignment horizontal="left" indent="1"/>
      <protection/>
    </xf>
    <xf numFmtId="0" fontId="0" fillId="40" borderId="0" xfId="48" applyFont="1" applyFill="1">
      <alignment/>
      <protection/>
    </xf>
    <xf numFmtId="0" fontId="0" fillId="40" borderId="0" xfId="48" applyFont="1" applyFill="1" applyBorder="1">
      <alignment/>
      <protection/>
    </xf>
    <xf numFmtId="0" fontId="3" fillId="40" borderId="0" xfId="0" applyFont="1" applyFill="1" applyAlignment="1">
      <alignment wrapText="1"/>
    </xf>
    <xf numFmtId="0" fontId="117" fillId="38" borderId="32" xfId="49" applyFont="1" applyFill="1" applyBorder="1" applyAlignment="1">
      <alignment/>
      <protection/>
    </xf>
    <xf numFmtId="0" fontId="117" fillId="38" borderId="33" xfId="49" applyFont="1" applyFill="1" applyBorder="1">
      <alignment/>
      <protection/>
    </xf>
    <xf numFmtId="0" fontId="117" fillId="38" borderId="34" xfId="49" applyFont="1" applyFill="1" applyBorder="1" applyAlignment="1">
      <alignment/>
      <protection/>
    </xf>
    <xf numFmtId="0" fontId="117" fillId="38" borderId="35" xfId="49" applyFont="1" applyFill="1" applyBorder="1">
      <alignment/>
      <protection/>
    </xf>
    <xf numFmtId="0" fontId="117" fillId="38" borderId="36" xfId="49" applyFont="1" applyFill="1" applyBorder="1" applyAlignment="1">
      <alignment/>
      <protection/>
    </xf>
    <xf numFmtId="0" fontId="117" fillId="38" borderId="37" xfId="49" applyFont="1" applyFill="1" applyBorder="1">
      <alignment/>
      <protection/>
    </xf>
    <xf numFmtId="0" fontId="9" fillId="39" borderId="32" xfId="49" applyFont="1" applyFill="1" applyBorder="1" applyAlignment="1">
      <alignment/>
      <protection/>
    </xf>
    <xf numFmtId="0" fontId="9" fillId="39" borderId="33" xfId="49" applyFont="1" applyFill="1" applyBorder="1">
      <alignment/>
      <protection/>
    </xf>
    <xf numFmtId="0" fontId="9" fillId="39" borderId="34" xfId="49" applyFont="1" applyFill="1" applyBorder="1" applyAlignment="1">
      <alignment/>
      <protection/>
    </xf>
    <xf numFmtId="0" fontId="9" fillId="39" borderId="35" xfId="49" applyFont="1" applyFill="1" applyBorder="1">
      <alignment/>
      <protection/>
    </xf>
    <xf numFmtId="0" fontId="9" fillId="39" borderId="36" xfId="49" applyFont="1" applyFill="1" applyBorder="1" applyAlignment="1">
      <alignment/>
      <protection/>
    </xf>
    <xf numFmtId="0" fontId="9" fillId="39" borderId="37" xfId="49" applyFont="1" applyFill="1" applyBorder="1">
      <alignment/>
      <protection/>
    </xf>
    <xf numFmtId="0" fontId="34" fillId="41" borderId="0" xfId="48" applyFont="1" applyFill="1">
      <alignment/>
      <protection/>
    </xf>
    <xf numFmtId="0" fontId="37" fillId="41" borderId="0" xfId="48" applyFont="1" applyFill="1">
      <alignment/>
      <protection/>
    </xf>
    <xf numFmtId="0" fontId="34" fillId="41" borderId="10" xfId="48" applyFont="1" applyFill="1" applyBorder="1">
      <alignment/>
      <protection/>
    </xf>
    <xf numFmtId="0" fontId="37" fillId="41" borderId="0" xfId="48" applyFont="1" applyFill="1" applyBorder="1">
      <alignment/>
      <protection/>
    </xf>
    <xf numFmtId="0" fontId="37" fillId="41" borderId="0" xfId="48" applyFont="1" applyFill="1" applyAlignment="1">
      <alignment horizontal="left"/>
      <protection/>
    </xf>
    <xf numFmtId="0" fontId="37" fillId="41" borderId="0" xfId="48" applyFont="1" applyFill="1" applyAlignment="1">
      <alignment horizontal="left" indent="1"/>
      <protection/>
    </xf>
    <xf numFmtId="0" fontId="37" fillId="41" borderId="17" xfId="48" applyFont="1" applyFill="1" applyBorder="1">
      <alignment/>
      <protection/>
    </xf>
    <xf numFmtId="0" fontId="104" fillId="0" borderId="0" xfId="0" applyFont="1" applyAlignment="1">
      <alignment vertical="center" wrapText="1"/>
    </xf>
    <xf numFmtId="0" fontId="104" fillId="0" borderId="0" xfId="0" applyFont="1" applyAlignment="1">
      <alignment/>
    </xf>
    <xf numFmtId="0" fontId="118" fillId="0" borderId="0" xfId="0" applyFont="1" applyAlignment="1">
      <alignment vertical="center" wrapText="1"/>
    </xf>
    <xf numFmtId="0" fontId="119" fillId="0" borderId="0" xfId="0" applyFont="1" applyAlignment="1">
      <alignment vertical="center" wrapText="1"/>
    </xf>
    <xf numFmtId="0" fontId="120" fillId="0" borderId="0" xfId="0" applyFont="1" applyAlignment="1">
      <alignment vertical="center" wrapText="1"/>
    </xf>
    <xf numFmtId="0" fontId="121" fillId="0" borderId="0" xfId="0" applyFont="1" applyAlignment="1">
      <alignment vertical="center" wrapText="1"/>
    </xf>
    <xf numFmtId="0" fontId="122" fillId="0" borderId="0" xfId="0" applyFont="1" applyAlignment="1">
      <alignment vertical="center" wrapText="1"/>
    </xf>
    <xf numFmtId="0" fontId="34" fillId="41" borderId="0" xfId="48" applyFont="1" applyFill="1" applyAlignment="1">
      <alignment shrinkToFit="1"/>
      <protection/>
    </xf>
    <xf numFmtId="0" fontId="34" fillId="0" borderId="0" xfId="48" applyFont="1">
      <alignment/>
      <protection/>
    </xf>
    <xf numFmtId="0" fontId="37" fillId="0" borderId="0" xfId="48" applyFont="1">
      <alignment/>
      <protection/>
    </xf>
    <xf numFmtId="0" fontId="34" fillId="0" borderId="10" xfId="48" applyFont="1" applyBorder="1">
      <alignment/>
      <protection/>
    </xf>
    <xf numFmtId="0" fontId="37" fillId="0" borderId="0" xfId="48" applyFont="1" applyBorder="1">
      <alignment/>
      <protection/>
    </xf>
    <xf numFmtId="0" fontId="37" fillId="0" borderId="0" xfId="48" applyFont="1" applyAlignment="1">
      <alignment horizontal="left"/>
      <protection/>
    </xf>
    <xf numFmtId="0" fontId="37" fillId="34" borderId="0" xfId="48" applyFont="1" applyFill="1" applyAlignment="1">
      <alignment horizontal="left" indent="1"/>
      <protection/>
    </xf>
    <xf numFmtId="0" fontId="37" fillId="34" borderId="0" xfId="48" applyFont="1" applyFill="1">
      <alignment/>
      <protection/>
    </xf>
    <xf numFmtId="0" fontId="37" fillId="34" borderId="17" xfId="48" applyFont="1" applyFill="1" applyBorder="1">
      <alignment/>
      <protection/>
    </xf>
    <xf numFmtId="0" fontId="37" fillId="34" borderId="0" xfId="48" applyFont="1" applyFill="1" applyBorder="1">
      <alignment/>
      <protection/>
    </xf>
    <xf numFmtId="0" fontId="106" fillId="42" borderId="22" xfId="48" applyFont="1" applyFill="1" applyBorder="1" applyAlignment="1">
      <alignment horizontal="center" vertical="center"/>
      <protection/>
    </xf>
    <xf numFmtId="0" fontId="107" fillId="42" borderId="21" xfId="48" applyFont="1" applyFill="1" applyBorder="1" applyAlignment="1">
      <alignment horizontal="center" vertical="center" shrinkToFit="1"/>
      <protection/>
    </xf>
    <xf numFmtId="0" fontId="108" fillId="42" borderId="27" xfId="48" applyFont="1" applyFill="1" applyBorder="1" applyAlignment="1">
      <alignment horizontal="center" vertical="center"/>
      <protection/>
    </xf>
    <xf numFmtId="0" fontId="108" fillId="42" borderId="27" xfId="48" applyFont="1" applyFill="1" applyBorder="1" applyAlignment="1">
      <alignment horizontal="center" vertical="center" wrapText="1"/>
      <protection/>
    </xf>
    <xf numFmtId="0" fontId="109" fillId="42" borderId="28" xfId="48" applyFont="1" applyFill="1" applyBorder="1" applyAlignment="1">
      <alignment vertical="center"/>
      <protection/>
    </xf>
    <xf numFmtId="0" fontId="106" fillId="42" borderId="27" xfId="48" applyFont="1" applyFill="1" applyBorder="1" applyAlignment="1">
      <alignment horizontal="center" vertical="center"/>
      <protection/>
    </xf>
    <xf numFmtId="0" fontId="0" fillId="12" borderId="17" xfId="48" applyFont="1" applyFill="1" applyBorder="1" applyAlignment="1">
      <alignment vertical="center"/>
      <protection/>
    </xf>
    <xf numFmtId="0" fontId="3" fillId="12" borderId="0" xfId="48" applyNumberFormat="1" applyFont="1" applyFill="1" applyBorder="1">
      <alignment/>
      <protection/>
    </xf>
    <xf numFmtId="0" fontId="1" fillId="12" borderId="10" xfId="48" applyFont="1" applyFill="1" applyBorder="1">
      <alignment/>
      <protection/>
    </xf>
    <xf numFmtId="0" fontId="0" fillId="12" borderId="0" xfId="48" applyNumberFormat="1" applyFont="1" applyFill="1" applyBorder="1">
      <alignment/>
      <protection/>
    </xf>
    <xf numFmtId="0" fontId="0" fillId="42" borderId="25" xfId="48" applyFont="1" applyFill="1" applyBorder="1" applyAlignment="1">
      <alignment vertical="center"/>
      <protection/>
    </xf>
    <xf numFmtId="0" fontId="0" fillId="42" borderId="24" xfId="48" applyNumberFormat="1" applyFont="1" applyFill="1" applyBorder="1">
      <alignment/>
      <protection/>
    </xf>
    <xf numFmtId="0" fontId="0" fillId="42" borderId="24" xfId="48" applyFont="1" applyFill="1" applyBorder="1">
      <alignment/>
      <protection/>
    </xf>
    <xf numFmtId="0" fontId="1" fillId="42" borderId="26" xfId="48" applyFont="1" applyFill="1" applyBorder="1">
      <alignment/>
      <protection/>
    </xf>
    <xf numFmtId="0" fontId="1" fillId="42" borderId="0" xfId="48" applyFont="1" applyFill="1" applyBorder="1">
      <alignment/>
      <protection/>
    </xf>
    <xf numFmtId="0" fontId="0" fillId="42" borderId="0" xfId="48" applyFont="1" applyFill="1" applyBorder="1" applyAlignment="1">
      <alignment horizontal="left"/>
      <protection/>
    </xf>
    <xf numFmtId="0" fontId="0" fillId="42" borderId="17" xfId="48" applyFont="1" applyFill="1" applyBorder="1" applyAlignment="1">
      <alignment horizontal="left" indent="1"/>
      <protection/>
    </xf>
    <xf numFmtId="0" fontId="0" fillId="42" borderId="0" xfId="48" applyFont="1" applyFill="1" applyBorder="1">
      <alignment/>
      <protection/>
    </xf>
    <xf numFmtId="172" fontId="0" fillId="42" borderId="0" xfId="48" applyNumberFormat="1" applyFont="1" applyFill="1" applyBorder="1">
      <alignment/>
      <protection/>
    </xf>
    <xf numFmtId="0" fontId="0" fillId="42" borderId="10" xfId="48" applyFont="1" applyFill="1" applyBorder="1">
      <alignment/>
      <protection/>
    </xf>
    <xf numFmtId="0" fontId="0" fillId="42" borderId="17" xfId="48" applyFont="1" applyFill="1" applyBorder="1">
      <alignment/>
      <protection/>
    </xf>
    <xf numFmtId="0" fontId="0" fillId="42" borderId="0" xfId="48" applyFont="1" applyFill="1">
      <alignment/>
      <protection/>
    </xf>
    <xf numFmtId="0" fontId="0" fillId="42" borderId="0" xfId="0" applyFont="1" applyFill="1" applyAlignment="1">
      <alignment/>
    </xf>
    <xf numFmtId="0" fontId="0" fillId="12" borderId="0" xfId="48" applyFont="1" applyFill="1" applyBorder="1">
      <alignment/>
      <protection/>
    </xf>
    <xf numFmtId="0" fontId="104" fillId="0" borderId="0" xfId="0" applyFont="1" applyAlignment="1">
      <alignment wrapText="1"/>
    </xf>
    <xf numFmtId="0" fontId="0" fillId="12" borderId="29" xfId="48" applyFont="1" applyFill="1" applyBorder="1" applyAlignment="1">
      <alignment vertical="center"/>
      <protection/>
    </xf>
    <xf numFmtId="0" fontId="0" fillId="12" borderId="30" xfId="0" applyFont="1" applyFill="1" applyBorder="1" applyAlignment="1">
      <alignment vertical="center"/>
    </xf>
    <xf numFmtId="0" fontId="0" fillId="12" borderId="30" xfId="48" applyNumberFormat="1" applyFont="1" applyFill="1" applyBorder="1">
      <alignment/>
      <protection/>
    </xf>
    <xf numFmtId="0" fontId="0" fillId="12" borderId="30" xfId="48" applyFont="1" applyFill="1" applyBorder="1">
      <alignment/>
      <protection/>
    </xf>
    <xf numFmtId="0" fontId="1" fillId="12" borderId="31" xfId="48" applyFont="1" applyFill="1" applyBorder="1">
      <alignment/>
      <protection/>
    </xf>
    <xf numFmtId="0" fontId="106" fillId="42" borderId="17" xfId="48" applyFont="1" applyFill="1" applyBorder="1">
      <alignment/>
      <protection/>
    </xf>
    <xf numFmtId="0" fontId="110" fillId="42" borderId="0" xfId="48" applyFont="1" applyFill="1">
      <alignment/>
      <protection/>
    </xf>
    <xf numFmtId="0" fontId="106" fillId="42" borderId="0" xfId="48" applyFont="1" applyFill="1" applyBorder="1">
      <alignment/>
      <protection/>
    </xf>
    <xf numFmtId="0" fontId="102" fillId="42" borderId="10" xfId="48" applyFont="1" applyFill="1" applyBorder="1">
      <alignment/>
      <protection/>
    </xf>
    <xf numFmtId="0" fontId="102" fillId="42" borderId="0" xfId="48" applyFont="1" applyFill="1" applyBorder="1">
      <alignment/>
      <protection/>
    </xf>
    <xf numFmtId="0" fontId="35" fillId="42" borderId="10" xfId="48" applyFont="1" applyFill="1" applyBorder="1">
      <alignment/>
      <protection/>
    </xf>
    <xf numFmtId="0" fontId="36" fillId="42" borderId="0" xfId="48" applyFont="1" applyFill="1" applyBorder="1" applyAlignment="1">
      <alignment horizontal="center"/>
      <protection/>
    </xf>
    <xf numFmtId="0" fontId="106" fillId="42" borderId="0" xfId="48" applyFont="1" applyFill="1">
      <alignment/>
      <protection/>
    </xf>
    <xf numFmtId="0" fontId="111" fillId="42" borderId="0" xfId="48" applyFont="1" applyFill="1" applyBorder="1" applyAlignment="1">
      <alignment horizontal="center"/>
      <protection/>
    </xf>
    <xf numFmtId="0" fontId="112" fillId="42" borderId="17" xfId="48" applyFont="1" applyFill="1" applyBorder="1">
      <alignment/>
      <protection/>
    </xf>
    <xf numFmtId="0" fontId="112" fillId="42" borderId="0" xfId="48" applyFont="1" applyFill="1" applyBorder="1">
      <alignment/>
      <protection/>
    </xf>
    <xf numFmtId="0" fontId="112" fillId="42" borderId="0" xfId="48" applyFont="1" applyFill="1" applyBorder="1" applyAlignment="1">
      <alignment horizontal="center"/>
      <protection/>
    </xf>
    <xf numFmtId="0" fontId="112" fillId="42" borderId="0" xfId="48" applyFont="1" applyFill="1">
      <alignment/>
      <protection/>
    </xf>
    <xf numFmtId="172" fontId="113" fillId="42" borderId="10" xfId="48" applyNumberFormat="1" applyFont="1" applyFill="1" applyBorder="1">
      <alignment/>
      <protection/>
    </xf>
    <xf numFmtId="0" fontId="114" fillId="42" borderId="0" xfId="48" applyFont="1" applyFill="1" applyBorder="1">
      <alignment/>
      <protection/>
    </xf>
    <xf numFmtId="0" fontId="114" fillId="42" borderId="0" xfId="48" applyFont="1" applyFill="1" applyBorder="1" applyAlignment="1">
      <alignment horizontal="center"/>
      <protection/>
    </xf>
    <xf numFmtId="0" fontId="114" fillId="42" borderId="0" xfId="48" applyFont="1" applyFill="1">
      <alignment/>
      <protection/>
    </xf>
    <xf numFmtId="0" fontId="115" fillId="42" borderId="10" xfId="48" applyFont="1" applyFill="1" applyBorder="1">
      <alignment/>
      <protection/>
    </xf>
    <xf numFmtId="0" fontId="106" fillId="42" borderId="20" xfId="48" applyFont="1" applyFill="1" applyBorder="1">
      <alignment/>
      <protection/>
    </xf>
    <xf numFmtId="0" fontId="106" fillId="42" borderId="12" xfId="48" applyFont="1" applyFill="1" applyBorder="1">
      <alignment/>
      <protection/>
    </xf>
    <xf numFmtId="0" fontId="106" fillId="42" borderId="12" xfId="48" applyFont="1" applyFill="1" applyBorder="1" applyAlignment="1">
      <alignment horizontal="center"/>
      <protection/>
    </xf>
    <xf numFmtId="0" fontId="116" fillId="42" borderId="21" xfId="48" applyFont="1" applyFill="1" applyBorder="1">
      <alignment/>
      <protection/>
    </xf>
    <xf numFmtId="0" fontId="123" fillId="43" borderId="38" xfId="0" applyFont="1" applyFill="1" applyBorder="1" applyAlignment="1">
      <alignment wrapText="1"/>
    </xf>
    <xf numFmtId="0" fontId="123" fillId="43" borderId="39" xfId="0" applyFont="1" applyFill="1" applyBorder="1" applyAlignment="1">
      <alignment wrapText="1"/>
    </xf>
    <xf numFmtId="0" fontId="123" fillId="43" borderId="40" xfId="0" applyFont="1" applyFill="1" applyBorder="1" applyAlignment="1">
      <alignment wrapText="1"/>
    </xf>
    <xf numFmtId="0" fontId="97" fillId="0" borderId="38" xfId="0" applyFont="1" applyBorder="1" applyAlignment="1">
      <alignment horizontal="center" wrapText="1"/>
    </xf>
    <xf numFmtId="0" fontId="97" fillId="0" borderId="39" xfId="0" applyFont="1" applyBorder="1" applyAlignment="1">
      <alignment horizontal="center" wrapText="1"/>
    </xf>
    <xf numFmtId="0" fontId="97" fillId="0" borderId="40" xfId="0" applyFont="1" applyBorder="1" applyAlignment="1">
      <alignment horizontal="center" wrapText="1"/>
    </xf>
    <xf numFmtId="0" fontId="124" fillId="44" borderId="0" xfId="0" applyFont="1" applyFill="1" applyAlignment="1">
      <alignment vertical="center" wrapText="1"/>
    </xf>
    <xf numFmtId="0" fontId="125" fillId="45" borderId="0" xfId="0" applyFont="1" applyFill="1" applyAlignment="1">
      <alignment vertical="center" wrapText="1"/>
    </xf>
    <xf numFmtId="0" fontId="124" fillId="46" borderId="0" xfId="0" applyFont="1" applyFill="1" applyAlignment="1">
      <alignment vertical="center" wrapText="1"/>
    </xf>
    <xf numFmtId="0" fontId="124" fillId="47" borderId="0" xfId="0" applyFont="1" applyFill="1" applyAlignment="1">
      <alignment vertical="center" wrapText="1"/>
    </xf>
    <xf numFmtId="0" fontId="124" fillId="48" borderId="0" xfId="0" applyFont="1" applyFill="1" applyAlignment="1">
      <alignment vertical="center" wrapText="1"/>
    </xf>
    <xf numFmtId="0" fontId="125" fillId="45" borderId="0" xfId="0" applyFont="1" applyFill="1" applyAlignment="1">
      <alignment vertical="center" wrapText="1"/>
    </xf>
    <xf numFmtId="0" fontId="125" fillId="45" borderId="17" xfId="0" applyFont="1" applyFill="1" applyBorder="1" applyAlignment="1">
      <alignment vertical="center" wrapText="1"/>
    </xf>
    <xf numFmtId="0" fontId="126" fillId="37" borderId="0" xfId="0" applyFont="1" applyFill="1" applyAlignment="1">
      <alignment vertical="center"/>
    </xf>
    <xf numFmtId="0" fontId="104" fillId="37" borderId="0" xfId="0" applyFont="1" applyFill="1" applyAlignment="1">
      <alignment vertical="center"/>
    </xf>
    <xf numFmtId="0" fontId="127" fillId="37" borderId="0" xfId="0" applyFont="1" applyFill="1" applyAlignment="1">
      <alignment vertical="center"/>
    </xf>
    <xf numFmtId="0" fontId="128" fillId="37" borderId="0" xfId="0" applyFont="1" applyFill="1" applyAlignment="1">
      <alignment vertical="center"/>
    </xf>
    <xf numFmtId="0" fontId="129" fillId="37" borderId="0" xfId="0" applyFont="1" applyFill="1" applyAlignment="1">
      <alignment vertical="center"/>
    </xf>
    <xf numFmtId="0" fontId="130" fillId="37" borderId="0" xfId="0" applyFont="1" applyFill="1" applyAlignment="1">
      <alignment vertical="center"/>
    </xf>
    <xf numFmtId="0" fontId="0" fillId="45" borderId="0" xfId="0" applyFill="1" applyAlignment="1">
      <alignment/>
    </xf>
    <xf numFmtId="0" fontId="104" fillId="45" borderId="0" xfId="0" applyFont="1" applyFill="1" applyAlignment="1">
      <alignment horizontal="right" vertical="center" wrapText="1"/>
    </xf>
    <xf numFmtId="0" fontId="104" fillId="45" borderId="0" xfId="0" applyFont="1" applyFill="1" applyAlignment="1">
      <alignment vertical="center" wrapText="1"/>
    </xf>
    <xf numFmtId="0" fontId="125" fillId="45" borderId="0" xfId="0" applyFont="1" applyFill="1" applyAlignment="1">
      <alignment horizontal="left" vertical="center" wrapText="1"/>
    </xf>
    <xf numFmtId="0" fontId="125" fillId="49" borderId="0" xfId="0" applyFont="1" applyFill="1" applyAlignment="1">
      <alignment horizontal="left" vertical="center" wrapText="1"/>
    </xf>
    <xf numFmtId="0" fontId="125" fillId="50" borderId="0" xfId="0" applyFont="1" applyFill="1" applyAlignment="1">
      <alignment horizontal="left" vertical="center" wrapText="1"/>
    </xf>
    <xf numFmtId="0" fontId="125" fillId="27" borderId="0" xfId="0" applyFont="1" applyFill="1" applyAlignment="1">
      <alignment horizontal="left" vertical="center" wrapText="1"/>
    </xf>
    <xf numFmtId="0" fontId="104" fillId="45" borderId="0" xfId="0" applyFont="1" applyFill="1" applyAlignment="1">
      <alignment horizontal="left" vertical="center" wrapText="1"/>
    </xf>
    <xf numFmtId="0" fontId="121" fillId="0" borderId="0" xfId="0" applyFont="1" applyAlignment="1">
      <alignment horizontal="justify" vertical="center" wrapText="1"/>
    </xf>
    <xf numFmtId="0" fontId="122" fillId="0" borderId="0" xfId="0" applyFont="1" applyAlignment="1">
      <alignment horizontal="justify" vertical="center" wrapText="1"/>
    </xf>
    <xf numFmtId="0" fontId="131" fillId="0" borderId="0" xfId="0" applyFont="1" applyAlignment="1">
      <alignment vertical="center" wrapText="1"/>
    </xf>
    <xf numFmtId="0" fontId="132" fillId="0" borderId="0" xfId="0" applyFont="1" applyAlignment="1">
      <alignment vertical="center" wrapText="1"/>
    </xf>
    <xf numFmtId="0" fontId="133" fillId="0" borderId="0" xfId="0" applyFont="1" applyAlignment="1">
      <alignment vertical="center" wrapText="1"/>
    </xf>
    <xf numFmtId="0" fontId="134" fillId="0" borderId="0" xfId="0" applyFont="1" applyAlignment="1">
      <alignment vertical="center" wrapText="1"/>
    </xf>
    <xf numFmtId="0" fontId="135" fillId="0" borderId="0" xfId="0" applyFont="1" applyAlignment="1">
      <alignment vertical="center" wrapText="1"/>
    </xf>
    <xf numFmtId="0" fontId="133" fillId="0" borderId="0" xfId="0" applyFont="1" applyAlignment="1">
      <alignment horizontal="justify" vertical="center" wrapText="1"/>
    </xf>
    <xf numFmtId="0" fontId="134" fillId="0" borderId="0" xfId="0" applyFont="1" applyAlignment="1">
      <alignment horizontal="justify" vertical="center" wrapText="1"/>
    </xf>
    <xf numFmtId="0" fontId="136" fillId="0" borderId="38" xfId="36" applyFont="1" applyBorder="1" applyAlignment="1" applyProtection="1">
      <alignment horizontal="center" wrapText="1"/>
      <protection/>
    </xf>
    <xf numFmtId="0" fontId="136" fillId="0" borderId="39" xfId="36" applyFont="1" applyBorder="1" applyAlignment="1" applyProtection="1">
      <alignment horizontal="center" wrapText="1"/>
      <protection/>
    </xf>
    <xf numFmtId="0" fontId="136" fillId="0" borderId="40" xfId="36" applyFont="1" applyBorder="1" applyAlignment="1" applyProtection="1">
      <alignment horizontal="center" wrapText="1"/>
      <protection/>
    </xf>
    <xf numFmtId="0" fontId="97" fillId="51" borderId="16" xfId="0" applyFont="1" applyFill="1" applyBorder="1" applyAlignment="1">
      <alignment wrapText="1"/>
    </xf>
    <xf numFmtId="0" fontId="97" fillId="0" borderId="16" xfId="0" applyFont="1" applyBorder="1" applyAlignment="1">
      <alignment wrapText="1"/>
    </xf>
    <xf numFmtId="0" fontId="97" fillId="0" borderId="41" xfId="0" applyFont="1" applyBorder="1" applyAlignment="1">
      <alignment/>
    </xf>
    <xf numFmtId="0" fontId="97" fillId="0" borderId="0" xfId="0" applyFont="1" applyAlignment="1">
      <alignment/>
    </xf>
    <xf numFmtId="0" fontId="1" fillId="39" borderId="17" xfId="48" applyFont="1" applyFill="1" applyBorder="1" applyAlignment="1">
      <alignment vertical="center"/>
      <protection/>
    </xf>
    <xf numFmtId="0" fontId="126" fillId="0" borderId="0" xfId="0" applyFont="1" applyAlignment="1">
      <alignment/>
    </xf>
    <xf numFmtId="0" fontId="1" fillId="39" borderId="0" xfId="48" applyNumberFormat="1" applyFont="1" applyFill="1" applyBorder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5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2015-2016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  <sheetName val="Mercato 20-9-2015"/>
    </sheetNames>
    <sheetDataSet>
      <sheetData sheetId="10">
        <row r="18">
          <cell r="A18" t="str">
            <v>Olimpique Barsiglia</v>
          </cell>
          <cell r="B18" t="str">
            <v>Rob City</v>
          </cell>
        </row>
        <row r="19">
          <cell r="A19" t="str">
            <v>Galatosoray</v>
          </cell>
          <cell r="B19" t="str">
            <v>Real S.&amp; B.</v>
          </cell>
        </row>
        <row r="20">
          <cell r="A20" t="str">
            <v>Botafiga</v>
          </cell>
          <cell r="B20" t="str">
            <v>St. Jacob's 2013</v>
          </cell>
        </row>
        <row r="21">
          <cell r="A21" t="str">
            <v>Piteglio United</v>
          </cell>
          <cell r="B21" t="str">
            <v>Deportivo la Dogana</v>
          </cell>
        </row>
        <row r="22">
          <cell r="A22" t="str">
            <v>Celtic Bhoys 67</v>
          </cell>
          <cell r="B22" t="str">
            <v>Pellerie St. Germain</v>
          </cell>
        </row>
      </sheetData>
      <sheetData sheetId="15">
        <row r="5">
          <cell r="A5" t="str">
            <v>Pellerie St. Germain</v>
          </cell>
          <cell r="B5" t="str">
            <v>Celtic Bhoys '67</v>
          </cell>
        </row>
        <row r="6">
          <cell r="A6" t="str">
            <v>Galatosoray</v>
          </cell>
          <cell r="B6" t="str">
            <v>Rob City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OLO"/>
      <sheetName val="VOTI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4"/>
  <sheetViews>
    <sheetView tabSelected="1" zoomScale="80" zoomScaleNormal="80" zoomScalePageLayoutView="0" workbookViewId="0" topLeftCell="J1">
      <pane ySplit="585" topLeftCell="A1" activePane="bottomLeft" state="split"/>
      <selection pane="topLeft" activeCell="A1" sqref="A1"/>
      <selection pane="bottomLeft" activeCell="L208" sqref="L208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73" bestFit="1" customWidth="1"/>
    <col min="41" max="41" width="14.421875" style="74" bestFit="1" customWidth="1"/>
    <col min="42" max="42" width="12.00390625" style="74" bestFit="1" customWidth="1"/>
    <col min="43" max="43" width="9.421875" style="74" bestFit="1" customWidth="1"/>
    <col min="44" max="44" width="13.28125" style="74" bestFit="1" customWidth="1"/>
    <col min="45" max="45" width="15.57421875" style="74" bestFit="1" customWidth="1"/>
    <col min="46" max="46" width="14.421875" style="74" bestFit="1" customWidth="1"/>
    <col min="47" max="47" width="12.00390625" style="74" bestFit="1" customWidth="1"/>
    <col min="48" max="48" width="9.421875" style="74" bestFit="1" customWidth="1"/>
    <col min="49" max="49" width="13.28125" style="74" bestFit="1" customWidth="1"/>
    <col min="50" max="50" width="9.7109375" style="75" bestFit="1" customWidth="1"/>
    <col min="51" max="51" width="12.00390625" style="76" bestFit="1" customWidth="1"/>
    <col min="52" max="52" width="21.57421875" style="76" bestFit="1" customWidth="1"/>
    <col min="53" max="53" width="15.57421875" style="76" bestFit="1" customWidth="1"/>
    <col min="54" max="54" width="9.7109375" style="75" bestFit="1" customWidth="1"/>
    <col min="55" max="55" width="12.00390625" style="76" bestFit="1" customWidth="1"/>
    <col min="56" max="56" width="21.57421875" style="76" bestFit="1" customWidth="1"/>
    <col min="57" max="57" width="16.8515625" style="76" bestFit="1" customWidth="1"/>
    <col min="58" max="16384" width="9.140625" style="1" customWidth="1"/>
  </cols>
  <sheetData>
    <row r="1" spans="1:57" s="184" customFormat="1" ht="22.5">
      <c r="A1" s="197">
        <v>5</v>
      </c>
      <c r="B1" s="183" t="s">
        <v>65</v>
      </c>
      <c r="L1" s="185"/>
      <c r="M1" s="186"/>
      <c r="X1" s="185"/>
      <c r="Y1" s="183"/>
      <c r="Z1" s="183"/>
      <c r="AA1" s="183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8"/>
      <c r="AX1" s="189"/>
      <c r="AY1" s="186"/>
      <c r="AZ1" s="186"/>
      <c r="BA1" s="186"/>
      <c r="BB1" s="189"/>
      <c r="BC1" s="186"/>
      <c r="BD1" s="186"/>
      <c r="BE1" s="186"/>
    </row>
    <row r="2" spans="1:57" ht="30.75" customHeight="1">
      <c r="A2" s="117" t="s">
        <v>0</v>
      </c>
      <c r="B2" s="118" t="str">
        <f>Y3</f>
        <v>Olimpique Barsiglia</v>
      </c>
      <c r="C2" s="119" t="s">
        <v>1</v>
      </c>
      <c r="D2" s="119" t="s">
        <v>2</v>
      </c>
      <c r="E2" s="120" t="s">
        <v>3</v>
      </c>
      <c r="F2" s="120" t="s">
        <v>4</v>
      </c>
      <c r="G2" s="119" t="s">
        <v>5</v>
      </c>
      <c r="H2" s="119" t="s">
        <v>6</v>
      </c>
      <c r="I2" s="120" t="s">
        <v>7</v>
      </c>
      <c r="J2" s="119" t="s">
        <v>8</v>
      </c>
      <c r="K2" s="119" t="s">
        <v>52</v>
      </c>
      <c r="L2" s="121" t="s">
        <v>9</v>
      </c>
      <c r="M2" s="122" t="s">
        <v>0</v>
      </c>
      <c r="N2" s="118" t="str">
        <f>Z3</f>
        <v>Rob City</v>
      </c>
      <c r="O2" s="119" t="s">
        <v>1</v>
      </c>
      <c r="P2" s="119" t="s">
        <v>2</v>
      </c>
      <c r="Q2" s="120" t="s">
        <v>3</v>
      </c>
      <c r="R2" s="120" t="s">
        <v>4</v>
      </c>
      <c r="S2" s="119" t="s">
        <v>5</v>
      </c>
      <c r="T2" s="119" t="s">
        <v>6</v>
      </c>
      <c r="U2" s="120" t="s">
        <v>7</v>
      </c>
      <c r="V2" s="119" t="s">
        <v>8</v>
      </c>
      <c r="W2" s="119" t="s">
        <v>52</v>
      </c>
      <c r="X2" s="121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9" t="s">
        <v>10</v>
      </c>
      <c r="AO2" s="80"/>
      <c r="AP2" s="80"/>
      <c r="AQ2" s="80"/>
      <c r="AR2" s="81"/>
      <c r="AS2" s="79" t="s">
        <v>11</v>
      </c>
      <c r="AT2" s="80"/>
      <c r="AU2" s="80"/>
      <c r="AV2" s="80"/>
      <c r="AW2" s="80"/>
      <c r="AX2" s="79"/>
      <c r="AY2" s="80"/>
      <c r="AZ2" s="80"/>
      <c r="BA2" s="80"/>
      <c r="BB2" s="79"/>
      <c r="BC2" s="80"/>
      <c r="BD2" s="80"/>
      <c r="BE2" s="81"/>
    </row>
    <row r="3" spans="1:57" ht="14.25" customHeight="1">
      <c r="A3" s="149">
        <v>1</v>
      </c>
      <c r="B3" s="190" t="s">
        <v>377</v>
      </c>
      <c r="C3" s="151">
        <f>VLOOKUP(B3,VOTI!$C$1:$Q$500,15,FALSE)</f>
        <v>5.5</v>
      </c>
      <c r="D3" s="151"/>
      <c r="E3" s="151">
        <f>VLOOKUP(B3,VOTI!$C$1:$O$500,4,FALSE)</f>
        <v>1</v>
      </c>
      <c r="F3" s="151"/>
      <c r="G3" s="151">
        <f>VLOOKUP(B3,VOTI!$C$1:$O$500,9,FALSE)</f>
        <v>0</v>
      </c>
      <c r="H3" s="151">
        <f>VLOOKUP(B3,VOTI!$C$1:$O$500,10,FALSE)</f>
        <v>0</v>
      </c>
      <c r="I3" s="151">
        <f>VLOOKUP(B3,VOTI!$C$1:$O$500,5,FALSE)</f>
        <v>0</v>
      </c>
      <c r="J3" s="151">
        <f>VLOOKUP(B3,VOTI!$C$1:$O$500,8,FALSE)</f>
        <v>0</v>
      </c>
      <c r="K3" s="153">
        <f>VLOOKUP(B3,VOTI!$C$1:$O$500,11,FALSE)</f>
        <v>0</v>
      </c>
      <c r="L3" s="152">
        <f>IF(D3=1,3,(C3-E3-F3-G3*0.5-H3*1+3*I3-2*J3-D3+K3))</f>
        <v>4.5</v>
      </c>
      <c r="M3" s="279">
        <v>1</v>
      </c>
      <c r="N3" s="280" t="s">
        <v>417</v>
      </c>
      <c r="O3" s="151">
        <f>VLOOKUP(N3,VOTI!$C$1:$Q$500,15,FALSE)</f>
        <v>6.5</v>
      </c>
      <c r="P3" s="151"/>
      <c r="Q3" s="151">
        <f>VLOOKUP(N3,VOTI!$C$1:$O$500,4,FALSE)</f>
        <v>1</v>
      </c>
      <c r="R3" s="151"/>
      <c r="S3" s="151">
        <f>VLOOKUP(N3,VOTI!$C$1:$O$500,9,FALSE)</f>
        <v>1</v>
      </c>
      <c r="T3" s="151">
        <f>VLOOKUP(N3,VOTI!$C$1:$O$500,10,FALSE)</f>
        <v>0</v>
      </c>
      <c r="U3" s="151">
        <f>VLOOKUP(N3,VOTI!$C$1:$O$500,5,FALSE)</f>
        <v>0</v>
      </c>
      <c r="V3" s="151">
        <f>VLOOKUP(N3,VOTI!$C$1:$O$500,8,FALSE)</f>
        <v>0</v>
      </c>
      <c r="W3" s="153">
        <f>VLOOKUP(N3,VOTI!$C$1:$O$500,11,FALSE)</f>
        <v>0</v>
      </c>
      <c r="X3" s="152">
        <f>IF(P3=1,3,(O3-Q3-R3-S3*0.5-T3*1+3*U3-2*V3-P3+W3))</f>
        <v>5</v>
      </c>
      <c r="Y3" s="171" t="str">
        <f>'[1]Calendario'!A18</f>
        <v>Olimpique Barsiglia</v>
      </c>
      <c r="Z3" s="172" t="str">
        <f>'[1]Calendario'!B18</f>
        <v>Rob City</v>
      </c>
      <c r="AA3" s="8">
        <f>L32</f>
        <v>3</v>
      </c>
      <c r="AB3" s="17">
        <f>X32</f>
        <v>2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82"/>
      <c r="AO3" s="76"/>
      <c r="AP3" s="76"/>
      <c r="AQ3" s="76"/>
      <c r="AR3" s="83"/>
      <c r="AS3" s="82"/>
      <c r="AT3" s="76"/>
      <c r="AU3" s="76"/>
      <c r="AV3" s="76"/>
      <c r="AW3" s="76"/>
      <c r="BE3" s="83"/>
    </row>
    <row r="4" spans="1:60" ht="14.25" customHeight="1">
      <c r="A4" s="149">
        <v>2</v>
      </c>
      <c r="B4" s="190" t="s">
        <v>378</v>
      </c>
      <c r="C4" s="153">
        <f>VLOOKUP(B4,VOTI!$C$1:$Q$500,15,FALSE)</f>
        <v>6.5</v>
      </c>
      <c r="D4" s="153"/>
      <c r="E4" s="153">
        <f>VLOOKUP(B4,VOTI!$C$1:$O$500,3,FALSE)</f>
        <v>0</v>
      </c>
      <c r="F4" s="153">
        <f>VLOOKUP(B4,VOTI!$C$1:$O$500,7,FALSE)</f>
        <v>0</v>
      </c>
      <c r="G4" s="153">
        <f>VLOOKUP(B4,VOTI!$C$1:$O$500,9,FALSE)</f>
        <v>0</v>
      </c>
      <c r="H4" s="153">
        <f>VLOOKUP(B4,VOTI!$C$1:$O$500,10,FALSE)</f>
        <v>0</v>
      </c>
      <c r="I4" s="153">
        <f>VLOOKUP(B4,VOTI!$C$1:$O$500,6,FALSE)</f>
        <v>0</v>
      </c>
      <c r="J4" s="153">
        <f>VLOOKUP(B4,VOTI!$C$1:$O$500,8,FALSE)</f>
        <v>0</v>
      </c>
      <c r="K4" s="153">
        <f>VLOOKUP(B4,VOTI!$C$1:$O$500,11,FALSE)</f>
        <v>0</v>
      </c>
      <c r="L4" s="152">
        <f>C4+3*E4+2*F4-G4*0.5-H4*1-2*I4-2*J4-D4+K4</f>
        <v>6.5</v>
      </c>
      <c r="M4" s="279">
        <v>2</v>
      </c>
      <c r="N4" s="280" t="s">
        <v>418</v>
      </c>
      <c r="O4" s="153">
        <f>VLOOKUP(N4,VOTI!$C$1:$Q$500,15,FALSE)</f>
        <v>7</v>
      </c>
      <c r="P4" s="153"/>
      <c r="Q4" s="153">
        <f>VLOOKUP(N4,VOTI!$C$1:$O$500,3,FALSE)</f>
        <v>1</v>
      </c>
      <c r="R4" s="153">
        <f>VLOOKUP(N4,VOTI!$C$1:$O$500,7,FALSE)</f>
        <v>0</v>
      </c>
      <c r="S4" s="153">
        <f>VLOOKUP(N4,VOTI!$C$1:$O$500,9,FALSE)</f>
        <v>0</v>
      </c>
      <c r="T4" s="153">
        <f>VLOOKUP(N4,VOTI!$C$1:$O$500,10,FALSE)</f>
        <v>0</v>
      </c>
      <c r="U4" s="153">
        <f>VLOOKUP(N4,VOTI!$C$1:$O$500,6,FALSE)</f>
        <v>0</v>
      </c>
      <c r="V4" s="153">
        <f>VLOOKUP(N4,VOTI!$C$1:$O$500,8,FALSE)</f>
        <v>0</v>
      </c>
      <c r="W4" s="153">
        <f>VLOOKUP(N4,VOTI!$C$1:$O$500,11,FALSE)</f>
        <v>0</v>
      </c>
      <c r="X4" s="152">
        <f>O4+3*Q4+2*R4-S4*0.5-T4*1-2*U4-2*V4-P4+W4</f>
        <v>10</v>
      </c>
      <c r="Y4" s="173" t="str">
        <f>'[1]Calendario'!A19</f>
        <v>Galatosoray</v>
      </c>
      <c r="Z4" s="174" t="str">
        <f>'[1]Calendario'!B19</f>
        <v>Real S.&amp; B.</v>
      </c>
      <c r="AA4" s="8">
        <f>L68</f>
        <v>1</v>
      </c>
      <c r="AB4" s="17">
        <f>X68</f>
        <v>0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82">
        <v>1</v>
      </c>
      <c r="AO4" s="76">
        <f>1*OR(C28&gt;=AN4)</f>
        <v>1</v>
      </c>
      <c r="AP4" s="76">
        <f aca="true" t="shared" si="0" ref="AP4:AP9">AO4*C4</f>
        <v>6.5</v>
      </c>
      <c r="AQ4" s="76"/>
      <c r="AR4" s="83"/>
      <c r="AS4" s="82">
        <v>1</v>
      </c>
      <c r="AT4" s="76">
        <f>1*OR(O28&gt;=AS4)</f>
        <v>1</v>
      </c>
      <c r="AU4" s="76">
        <f aca="true" t="shared" si="1" ref="AU4:AU9">AT4*O4</f>
        <v>7</v>
      </c>
      <c r="AV4" s="76"/>
      <c r="AW4" s="76"/>
      <c r="AX4" s="75">
        <v>1</v>
      </c>
      <c r="BB4" s="75">
        <v>1</v>
      </c>
      <c r="BE4" s="83"/>
      <c r="BH4" s="10"/>
    </row>
    <row r="5" spans="1:60" ht="14.25" customHeight="1">
      <c r="A5" s="149">
        <v>3</v>
      </c>
      <c r="B5" s="190" t="s">
        <v>379</v>
      </c>
      <c r="C5" s="153">
        <f>VLOOKUP(B5,VOTI!$C$1:$Q$500,15,FALSE)</f>
        <v>6</v>
      </c>
      <c r="D5" s="153"/>
      <c r="E5" s="153">
        <f>VLOOKUP(B5,VOTI!$C$1:$O$500,3,FALSE)</f>
        <v>0</v>
      </c>
      <c r="F5" s="153">
        <f>VLOOKUP(B5,VOTI!$C$1:$O$500,7,FALSE)</f>
        <v>0</v>
      </c>
      <c r="G5" s="153">
        <f>VLOOKUP(B5,VOTI!$C$1:$O$500,9,FALSE)</f>
        <v>1</v>
      </c>
      <c r="H5" s="153">
        <f>VLOOKUP(B5,VOTI!$C$1:$O$500,10,FALSE)</f>
        <v>0</v>
      </c>
      <c r="I5" s="153">
        <f>VLOOKUP(B5,VOTI!$C$1:$O$500,6,FALSE)</f>
        <v>0</v>
      </c>
      <c r="J5" s="153">
        <f>VLOOKUP(B5,VOTI!$C$1:$O$500,8,FALSE)</f>
        <v>0</v>
      </c>
      <c r="K5" s="153">
        <f>VLOOKUP(B5,VOTI!$C$1:$O$500,11,FALSE)</f>
        <v>1</v>
      </c>
      <c r="L5" s="152">
        <f aca="true" t="shared" si="2" ref="L5:L12">C5+3*E5+2*F5-G5*0.5-H5*1-2*I5-2*J5-D5+K5</f>
        <v>6.5</v>
      </c>
      <c r="M5" s="279">
        <v>3</v>
      </c>
      <c r="N5" s="280" t="s">
        <v>419</v>
      </c>
      <c r="O5" s="153">
        <f>VLOOKUP(N5,VOTI!$C$1:$Q$500,15,FALSE)</f>
        <v>6</v>
      </c>
      <c r="P5" s="153"/>
      <c r="Q5" s="153">
        <f>VLOOKUP(N5,VOTI!$C$1:$O$500,3,FALSE)</f>
        <v>0</v>
      </c>
      <c r="R5" s="153">
        <f>VLOOKUP(N5,VOTI!$C$1:$O$500,7,FALSE)</f>
        <v>0</v>
      </c>
      <c r="S5" s="153">
        <f>VLOOKUP(N5,VOTI!$C$1:$O$500,9,FALSE)</f>
        <v>0</v>
      </c>
      <c r="T5" s="153">
        <f>VLOOKUP(N5,VOTI!$C$1:$O$500,10,FALSE)</f>
        <v>0</v>
      </c>
      <c r="U5" s="153">
        <f>VLOOKUP(N5,VOTI!$C$1:$O$500,6,FALSE)</f>
        <v>0</v>
      </c>
      <c r="V5" s="153">
        <f>VLOOKUP(N5,VOTI!$C$1:$O$500,8,FALSE)</f>
        <v>0</v>
      </c>
      <c r="W5" s="153">
        <f>VLOOKUP(N5,VOTI!$C$1:$O$500,11,FALSE)</f>
        <v>0</v>
      </c>
      <c r="X5" s="152">
        <f aca="true" t="shared" si="3" ref="X5:X13">O5+3*Q5+2*R5-S5*0.5-T5*1-2*U5-2*V5-P5+W5</f>
        <v>6</v>
      </c>
      <c r="Y5" s="173" t="str">
        <f>'[1]Calendario'!A20</f>
        <v>Botafiga</v>
      </c>
      <c r="Z5" s="174" t="str">
        <f>'[1]Calendario'!B20</f>
        <v>St. Jacob's 2013</v>
      </c>
      <c r="AA5" s="8">
        <f>L104</f>
        <v>1</v>
      </c>
      <c r="AB5" s="17">
        <f>X104</f>
        <v>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82">
        <v>2</v>
      </c>
      <c r="AO5" s="76">
        <f>1*OR(C28&gt;=AN5)</f>
        <v>1</v>
      </c>
      <c r="AP5" s="76">
        <f t="shared" si="0"/>
        <v>6</v>
      </c>
      <c r="AQ5" s="76"/>
      <c r="AR5" s="83"/>
      <c r="AS5" s="82">
        <v>2</v>
      </c>
      <c r="AT5" s="76">
        <f>1*OR(O28&gt;=AS5)</f>
        <v>1</v>
      </c>
      <c r="AU5" s="76">
        <f t="shared" si="1"/>
        <v>6</v>
      </c>
      <c r="AV5" s="76"/>
      <c r="AW5" s="76"/>
      <c r="AX5" s="75">
        <v>2</v>
      </c>
      <c r="BB5" s="75">
        <v>2</v>
      </c>
      <c r="BE5" s="83"/>
      <c r="BH5" s="10"/>
    </row>
    <row r="6" spans="1:60" ht="14.25" customHeight="1">
      <c r="A6" s="149">
        <v>4</v>
      </c>
      <c r="B6" s="190" t="s">
        <v>380</v>
      </c>
      <c r="C6" s="153">
        <f>VLOOKUP(B6,VOTI!$C$1:$Q$500,15,FALSE)</f>
        <v>5</v>
      </c>
      <c r="D6" s="153"/>
      <c r="E6" s="153">
        <f>VLOOKUP(B6,VOTI!$C$1:$O$500,3,FALSE)</f>
        <v>0</v>
      </c>
      <c r="F6" s="153">
        <f>VLOOKUP(B6,VOTI!$C$1:$O$500,7,FALSE)</f>
        <v>0</v>
      </c>
      <c r="G6" s="153">
        <f>VLOOKUP(B6,VOTI!$C$1:$O$500,9,FALSE)</f>
        <v>0</v>
      </c>
      <c r="H6" s="153">
        <f>VLOOKUP(B6,VOTI!$C$1:$O$500,10,FALSE)</f>
        <v>0</v>
      </c>
      <c r="I6" s="153">
        <f>VLOOKUP(B6,VOTI!$C$1:$O$500,6,FALSE)</f>
        <v>0</v>
      </c>
      <c r="J6" s="153">
        <f>VLOOKUP(B6,VOTI!$C$1:$O$500,8,FALSE)</f>
        <v>0</v>
      </c>
      <c r="K6" s="153">
        <f>VLOOKUP(B6,VOTI!$C$1:$O$500,11,FALSE)</f>
        <v>0</v>
      </c>
      <c r="L6" s="152">
        <f t="shared" si="2"/>
        <v>5</v>
      </c>
      <c r="M6" s="279">
        <v>4</v>
      </c>
      <c r="N6" s="280" t="s">
        <v>420</v>
      </c>
      <c r="O6" s="153">
        <f>VLOOKUP(N6,VOTI!$C$1:$Q$500,15,FALSE)</f>
        <v>5.5</v>
      </c>
      <c r="P6" s="153"/>
      <c r="Q6" s="153">
        <f>VLOOKUP(N6,VOTI!$C$1:$O$500,3,FALSE)</f>
        <v>0</v>
      </c>
      <c r="R6" s="153">
        <f>VLOOKUP(N6,VOTI!$C$1:$O$500,7,FALSE)</f>
        <v>0</v>
      </c>
      <c r="S6" s="153">
        <f>VLOOKUP(N6,VOTI!$C$1:$O$500,9,FALSE)</f>
        <v>1</v>
      </c>
      <c r="T6" s="153">
        <f>VLOOKUP(N6,VOTI!$C$1:$O$500,10,FALSE)</f>
        <v>0</v>
      </c>
      <c r="U6" s="153">
        <f>VLOOKUP(N6,VOTI!$C$1:$O$500,6,FALSE)</f>
        <v>0</v>
      </c>
      <c r="V6" s="153">
        <f>VLOOKUP(N6,VOTI!$C$1:$O$500,8,FALSE)</f>
        <v>0</v>
      </c>
      <c r="W6" s="153">
        <f>VLOOKUP(N6,VOTI!$C$1:$O$500,11,FALSE)</f>
        <v>0</v>
      </c>
      <c r="X6" s="152">
        <f t="shared" si="3"/>
        <v>5</v>
      </c>
      <c r="Y6" s="173" t="str">
        <f>'[1]Calendario'!A21</f>
        <v>Piteglio United</v>
      </c>
      <c r="Z6" s="174" t="str">
        <f>'[1]Calendario'!B21</f>
        <v>Deportivo la Dogana</v>
      </c>
      <c r="AA6" s="8">
        <f>L140</f>
        <v>3</v>
      </c>
      <c r="AB6" s="17">
        <f>X140</f>
        <v>0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82">
        <v>3</v>
      </c>
      <c r="AO6" s="76">
        <f>1*OR(C28&gt;=AN6)</f>
        <v>1</v>
      </c>
      <c r="AP6" s="76">
        <f t="shared" si="0"/>
        <v>5</v>
      </c>
      <c r="AQ6" s="76"/>
      <c r="AR6" s="83"/>
      <c r="AS6" s="82">
        <v>3</v>
      </c>
      <c r="AT6" s="76">
        <f>1*OR(O28&gt;=AS6)</f>
        <v>1</v>
      </c>
      <c r="AU6" s="76">
        <f t="shared" si="1"/>
        <v>5.5</v>
      </c>
      <c r="AV6" s="76"/>
      <c r="AW6" s="76"/>
      <c r="AX6" s="75">
        <v>3</v>
      </c>
      <c r="BB6" s="75">
        <v>3</v>
      </c>
      <c r="BE6" s="83"/>
      <c r="BH6" s="10"/>
    </row>
    <row r="7" spans="1:60" ht="14.25" customHeight="1">
      <c r="A7" s="149">
        <v>5</v>
      </c>
      <c r="B7" s="190" t="s">
        <v>381</v>
      </c>
      <c r="C7" s="153">
        <f>VLOOKUP(B7,VOTI!$C$1:$Q$500,15,FALSE)</f>
        <v>6</v>
      </c>
      <c r="D7" s="153"/>
      <c r="E7" s="153">
        <f>VLOOKUP(B7,VOTI!$C$1:$O$500,3,FALSE)</f>
        <v>0</v>
      </c>
      <c r="F7" s="153">
        <f>VLOOKUP(B7,VOTI!$C$1:$O$500,7,FALSE)</f>
        <v>0</v>
      </c>
      <c r="G7" s="153">
        <f>VLOOKUP(B7,VOTI!$C$1:$O$500,9,FALSE)</f>
        <v>0</v>
      </c>
      <c r="H7" s="153">
        <f>VLOOKUP(B7,VOTI!$C$1:$O$500,10,FALSE)</f>
        <v>0</v>
      </c>
      <c r="I7" s="153">
        <f>VLOOKUP(B7,VOTI!$C$1:$O$500,6,FALSE)</f>
        <v>0</v>
      </c>
      <c r="J7" s="153">
        <f>VLOOKUP(B7,VOTI!$C$1:$O$500,8,FALSE)</f>
        <v>0</v>
      </c>
      <c r="K7" s="153">
        <f>VLOOKUP(B7,VOTI!$C$1:$O$500,11,FALSE)</f>
        <v>0</v>
      </c>
      <c r="L7" s="152">
        <f t="shared" si="2"/>
        <v>6</v>
      </c>
      <c r="M7" s="279">
        <v>5</v>
      </c>
      <c r="N7" s="280" t="s">
        <v>421</v>
      </c>
      <c r="O7" s="153">
        <f>VLOOKUP(N7,VOTI!$C$1:$Q$500,15,FALSE)</f>
        <v>7</v>
      </c>
      <c r="P7" s="153"/>
      <c r="Q7" s="153">
        <f>VLOOKUP(N7,VOTI!$C$1:$O$500,3,FALSE)</f>
        <v>0</v>
      </c>
      <c r="R7" s="153">
        <f>VLOOKUP(N7,VOTI!$C$1:$O$500,7,FALSE)</f>
        <v>0</v>
      </c>
      <c r="S7" s="153">
        <f>VLOOKUP(N7,VOTI!$C$1:$O$500,9,FALSE)</f>
        <v>0</v>
      </c>
      <c r="T7" s="153">
        <f>VLOOKUP(N7,VOTI!$C$1:$O$500,10,FALSE)</f>
        <v>0</v>
      </c>
      <c r="U7" s="153">
        <f>VLOOKUP(N7,VOTI!$C$1:$O$500,6,FALSE)</f>
        <v>0</v>
      </c>
      <c r="V7" s="153">
        <f>VLOOKUP(N7,VOTI!$C$1:$O$500,8,FALSE)</f>
        <v>0</v>
      </c>
      <c r="W7" s="153">
        <f>VLOOKUP(N7,VOTI!$C$1:$O$500,11,FALSE)</f>
        <v>0</v>
      </c>
      <c r="X7" s="152">
        <f t="shared" si="3"/>
        <v>7</v>
      </c>
      <c r="Y7" s="175" t="str">
        <f>'[1]Calendario'!A22</f>
        <v>Celtic Bhoys 67</v>
      </c>
      <c r="Z7" s="176" t="str">
        <f>'[1]Calendario'!B22</f>
        <v>Pellerie St. Germain</v>
      </c>
      <c r="AA7" s="8">
        <f>L176</f>
        <v>3</v>
      </c>
      <c r="AB7" s="17">
        <f>X176</f>
        <v>0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82">
        <v>4</v>
      </c>
      <c r="AO7" s="76">
        <f>1*OR(C28&gt;=AN7)</f>
        <v>0</v>
      </c>
      <c r="AP7" s="76">
        <f t="shared" si="0"/>
        <v>0</v>
      </c>
      <c r="AQ7" s="76"/>
      <c r="AR7" s="83"/>
      <c r="AS7" s="82">
        <v>4</v>
      </c>
      <c r="AT7" s="76">
        <f>1*OR(O28&gt;=AS7)</f>
        <v>0</v>
      </c>
      <c r="AU7" s="76">
        <f t="shared" si="1"/>
        <v>0</v>
      </c>
      <c r="AV7" s="76"/>
      <c r="AW7" s="76"/>
      <c r="AX7" s="75">
        <v>4</v>
      </c>
      <c r="AY7" s="76">
        <f>1*(C27&lt;AX7)*(AX7&lt;=(C27+D28))</f>
        <v>1</v>
      </c>
      <c r="AZ7" s="76">
        <f aca="true" t="shared" si="4" ref="AZ7:AZ13">C7*AY7</f>
        <v>6</v>
      </c>
      <c r="BB7" s="75">
        <v>4</v>
      </c>
      <c r="BC7" s="76">
        <f>1*(O27&lt;BB7)*(BB7&lt;=(O27+P28))</f>
        <v>1</v>
      </c>
      <c r="BD7" s="76">
        <f aca="true" t="shared" si="5" ref="BD7:BD13">O7*BC7</f>
        <v>7</v>
      </c>
      <c r="BE7" s="83"/>
      <c r="BH7" s="10"/>
    </row>
    <row r="8" spans="1:60" ht="14.25" customHeight="1">
      <c r="A8" s="149">
        <v>6</v>
      </c>
      <c r="B8" s="190" t="s">
        <v>382</v>
      </c>
      <c r="C8" s="153">
        <f>VLOOKUP(B8,VOTI!$C$1:$Q$500,15,FALSE)</f>
        <v>6</v>
      </c>
      <c r="D8" s="153"/>
      <c r="E8" s="153">
        <f>VLOOKUP(B8,VOTI!$C$1:$O$500,3,FALSE)</f>
        <v>0</v>
      </c>
      <c r="F8" s="153">
        <f>VLOOKUP(B8,VOTI!$C$1:$O$500,7,FALSE)</f>
        <v>0</v>
      </c>
      <c r="G8" s="153">
        <f>VLOOKUP(B8,VOTI!$C$1:$O$500,9,FALSE)</f>
        <v>0</v>
      </c>
      <c r="H8" s="153">
        <f>VLOOKUP(B8,VOTI!$C$1:$O$500,10,FALSE)</f>
        <v>0</v>
      </c>
      <c r="I8" s="153">
        <f>VLOOKUP(B8,VOTI!$C$1:$O$500,6,FALSE)</f>
        <v>0</v>
      </c>
      <c r="J8" s="153">
        <f>VLOOKUP(B8,VOTI!$C$1:$O$500,8,FALSE)</f>
        <v>0</v>
      </c>
      <c r="K8" s="153">
        <f>VLOOKUP(B8,VOTI!$C$1:$O$500,11,FALSE)</f>
        <v>0</v>
      </c>
      <c r="L8" s="152">
        <f t="shared" si="2"/>
        <v>6</v>
      </c>
      <c r="M8" s="279">
        <v>6</v>
      </c>
      <c r="N8" s="280" t="s">
        <v>422</v>
      </c>
      <c r="O8" s="153">
        <f>VLOOKUP(N8,VOTI!$C$1:$Q$500,15,FALSE)</f>
        <v>5</v>
      </c>
      <c r="P8" s="153"/>
      <c r="Q8" s="153">
        <f>VLOOKUP(N8,VOTI!$C$1:$O$500,3,FALSE)</f>
        <v>0</v>
      </c>
      <c r="R8" s="153">
        <f>VLOOKUP(N8,VOTI!$C$1:$O$500,7,FALSE)</f>
        <v>0</v>
      </c>
      <c r="S8" s="153">
        <f>VLOOKUP(N8,VOTI!$C$1:$O$500,9,FALSE)</f>
        <v>1</v>
      </c>
      <c r="T8" s="153">
        <f>VLOOKUP(N8,VOTI!$C$1:$O$500,10,FALSE)</f>
        <v>0</v>
      </c>
      <c r="U8" s="153">
        <f>VLOOKUP(N8,VOTI!$C$1:$O$500,6,FALSE)</f>
        <v>0</v>
      </c>
      <c r="V8" s="153">
        <f>VLOOKUP(N8,VOTI!$C$1:$O$500,8,FALSE)</f>
        <v>0</v>
      </c>
      <c r="W8" s="153">
        <f>VLOOKUP(N8,VOTI!$C$1:$O$500,11,FALSE)</f>
        <v>0</v>
      </c>
      <c r="X8" s="152">
        <f t="shared" si="3"/>
        <v>4.5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2">
        <v>5</v>
      </c>
      <c r="AO8" s="76">
        <f>1*OR(C28&gt;=AN8)</f>
        <v>0</v>
      </c>
      <c r="AP8" s="76">
        <f t="shared" si="0"/>
        <v>0</v>
      </c>
      <c r="AQ8" s="76"/>
      <c r="AR8" s="83"/>
      <c r="AS8" s="82">
        <v>5</v>
      </c>
      <c r="AT8" s="76">
        <f>1*OR(O28&gt;=AS8)</f>
        <v>0</v>
      </c>
      <c r="AU8" s="76">
        <f t="shared" si="1"/>
        <v>0</v>
      </c>
      <c r="AV8" s="76"/>
      <c r="AW8" s="76"/>
      <c r="AX8" s="75">
        <v>5</v>
      </c>
      <c r="AY8" s="76">
        <f>1*(C27&lt;AX8)*(AX8&lt;=(C27+D28))</f>
        <v>1</v>
      </c>
      <c r="AZ8" s="76">
        <f t="shared" si="4"/>
        <v>6</v>
      </c>
      <c r="BB8" s="75">
        <v>5</v>
      </c>
      <c r="BC8" s="76">
        <f>1*(O27&lt;BB8)*(BB8&lt;=(O27+P28))</f>
        <v>1</v>
      </c>
      <c r="BD8" s="76">
        <f t="shared" si="5"/>
        <v>5</v>
      </c>
      <c r="BE8" s="83"/>
      <c r="BH8" s="10"/>
    </row>
    <row r="9" spans="1:60" ht="14.25" customHeight="1">
      <c r="A9" s="149">
        <v>7</v>
      </c>
      <c r="B9" s="190" t="s">
        <v>383</v>
      </c>
      <c r="C9" s="153">
        <f>VLOOKUP(B9,VOTI!$C$1:$Q$500,15,FALSE)</f>
        <v>5.5</v>
      </c>
      <c r="D9" s="153"/>
      <c r="E9" s="153">
        <f>VLOOKUP(B9,VOTI!$C$1:$O$500,3,FALSE)</f>
        <v>0</v>
      </c>
      <c r="F9" s="153">
        <f>VLOOKUP(B9,VOTI!$C$1:$O$500,7,FALSE)</f>
        <v>0</v>
      </c>
      <c r="G9" s="153">
        <f>VLOOKUP(B9,VOTI!$C$1:$O$500,9,FALSE)</f>
        <v>0</v>
      </c>
      <c r="H9" s="153">
        <f>VLOOKUP(B9,VOTI!$C$1:$O$500,10,FALSE)</f>
        <v>0</v>
      </c>
      <c r="I9" s="153">
        <f>VLOOKUP(B9,VOTI!$C$1:$O$500,6,FALSE)</f>
        <v>0</v>
      </c>
      <c r="J9" s="153">
        <f>VLOOKUP(B9,VOTI!$C$1:$O$500,8,FALSE)</f>
        <v>0</v>
      </c>
      <c r="K9" s="153">
        <f>VLOOKUP(B9,VOTI!$C$1:$O$500,11,FALSE)</f>
        <v>0</v>
      </c>
      <c r="L9" s="152">
        <f t="shared" si="2"/>
        <v>5.5</v>
      </c>
      <c r="M9" s="279">
        <v>7</v>
      </c>
      <c r="N9" s="280" t="s">
        <v>423</v>
      </c>
      <c r="O9" s="153">
        <f>VLOOKUP(N9,VOTI!$C$1:$Q$500,15,FALSE)</f>
        <v>7</v>
      </c>
      <c r="P9" s="153"/>
      <c r="Q9" s="153">
        <f>VLOOKUP(N9,VOTI!$C$1:$O$500,3,FALSE)</f>
        <v>0</v>
      </c>
      <c r="R9" s="153">
        <f>VLOOKUP(N9,VOTI!$C$1:$O$500,7,FALSE)</f>
        <v>0</v>
      </c>
      <c r="S9" s="153">
        <f>VLOOKUP(N9,VOTI!$C$1:$O$500,9,FALSE)</f>
        <v>0</v>
      </c>
      <c r="T9" s="153">
        <f>VLOOKUP(N9,VOTI!$C$1:$O$500,10,FALSE)</f>
        <v>0</v>
      </c>
      <c r="U9" s="153">
        <f>VLOOKUP(N9,VOTI!$C$1:$O$500,6,FALSE)</f>
        <v>0</v>
      </c>
      <c r="V9" s="153">
        <f>VLOOKUP(N9,VOTI!$C$1:$O$500,8,FALSE)</f>
        <v>0</v>
      </c>
      <c r="W9" s="153">
        <f>VLOOKUP(N9,VOTI!$C$1:$O$500,11,FALSE)</f>
        <v>0</v>
      </c>
      <c r="X9" s="152">
        <f t="shared" si="3"/>
        <v>7</v>
      </c>
      <c r="Y9" s="177" t="str">
        <f aca="true" t="shared" si="6" ref="Y9:Z13">Y3</f>
        <v>Olimpique Barsiglia</v>
      </c>
      <c r="Z9" s="178" t="str">
        <f t="shared" si="6"/>
        <v>Rob City</v>
      </c>
      <c r="AA9" s="112">
        <f>SUM(L3:L13)</f>
        <v>78</v>
      </c>
      <c r="AB9" s="113">
        <f>SUM(X3:X13)</f>
        <v>71.5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82">
        <v>6</v>
      </c>
      <c r="AO9" s="76">
        <f>1*OR(C28&gt;=AN9)</f>
        <v>0</v>
      </c>
      <c r="AP9" s="76">
        <f t="shared" si="0"/>
        <v>0</v>
      </c>
      <c r="AQ9" s="76"/>
      <c r="AR9" s="83"/>
      <c r="AS9" s="82">
        <v>6</v>
      </c>
      <c r="AT9" s="76">
        <f>1*OR(O28&gt;=AS9)</f>
        <v>0</v>
      </c>
      <c r="AU9" s="76">
        <f t="shared" si="1"/>
        <v>0</v>
      </c>
      <c r="AV9" s="76"/>
      <c r="AW9" s="76"/>
      <c r="AX9" s="75">
        <v>6</v>
      </c>
      <c r="AY9" s="76">
        <f>1*(C27&lt;AX9)*(AX9&lt;=(C27+D28))</f>
        <v>1</v>
      </c>
      <c r="AZ9" s="76">
        <f t="shared" si="4"/>
        <v>5.5</v>
      </c>
      <c r="BB9" s="75">
        <v>6</v>
      </c>
      <c r="BC9" s="76">
        <f>1*(O27&lt;BB9)*(BB9&lt;=(O27+P28))</f>
        <v>1</v>
      </c>
      <c r="BD9" s="76">
        <f t="shared" si="5"/>
        <v>7</v>
      </c>
      <c r="BE9" s="83"/>
      <c r="BH9" s="10"/>
    </row>
    <row r="10" spans="1:60" ht="14.25" customHeight="1">
      <c r="A10" s="149">
        <v>8</v>
      </c>
      <c r="B10" s="190" t="s">
        <v>384</v>
      </c>
      <c r="C10" s="153">
        <f>VLOOKUP(B10,VOTI!$C$1:$Q$500,15,FALSE)</f>
        <v>6</v>
      </c>
      <c r="D10" s="153"/>
      <c r="E10" s="153">
        <f>VLOOKUP(B10,VOTI!$C$1:$O$500,3,FALSE)</f>
        <v>0</v>
      </c>
      <c r="F10" s="153">
        <f>VLOOKUP(B10,VOTI!$C$1:$O$500,7,FALSE)</f>
        <v>0</v>
      </c>
      <c r="G10" s="153">
        <f>VLOOKUP(B10,VOTI!$C$1:$O$500,9,FALSE)</f>
        <v>1</v>
      </c>
      <c r="H10" s="153">
        <f>VLOOKUP(B10,VOTI!$C$1:$O$500,10,FALSE)</f>
        <v>0</v>
      </c>
      <c r="I10" s="153">
        <f>VLOOKUP(B10,VOTI!$C$1:$O$500,6,FALSE)</f>
        <v>0</v>
      </c>
      <c r="J10" s="153">
        <f>VLOOKUP(B10,VOTI!$C$1:$O$500,8,FALSE)</f>
        <v>0</v>
      </c>
      <c r="K10" s="153">
        <f>VLOOKUP(B10,VOTI!$C$1:$O$500,11,FALSE)</f>
        <v>0</v>
      </c>
      <c r="L10" s="152">
        <f t="shared" si="2"/>
        <v>5.5</v>
      </c>
      <c r="M10" s="279">
        <v>8</v>
      </c>
      <c r="N10" s="280" t="s">
        <v>424</v>
      </c>
      <c r="O10" s="153">
        <f>VLOOKUP(N10,VOTI!$C$1:$Q$500,15,FALSE)</f>
        <v>6</v>
      </c>
      <c r="P10" s="153"/>
      <c r="Q10" s="153">
        <f>VLOOKUP(N10,VOTI!$C$1:$O$500,3,FALSE)</f>
        <v>0</v>
      </c>
      <c r="R10" s="153">
        <f>VLOOKUP(N10,VOTI!$C$1:$O$500,7,FALSE)</f>
        <v>0</v>
      </c>
      <c r="S10" s="153">
        <f>VLOOKUP(N10,VOTI!$C$1:$O$500,9,FALSE)</f>
        <v>1</v>
      </c>
      <c r="T10" s="153">
        <f>VLOOKUP(N10,VOTI!$C$1:$O$500,10,FALSE)</f>
        <v>0</v>
      </c>
      <c r="U10" s="153">
        <f>VLOOKUP(N10,VOTI!$C$1:$O$500,6,FALSE)</f>
        <v>0</v>
      </c>
      <c r="V10" s="153">
        <f>VLOOKUP(N10,VOTI!$C$1:$O$500,8,FALSE)</f>
        <v>0</v>
      </c>
      <c r="W10" s="153">
        <f>VLOOKUP(N10,VOTI!$C$1:$O$500,11,FALSE)</f>
        <v>0</v>
      </c>
      <c r="X10" s="152">
        <f t="shared" si="3"/>
        <v>5.5</v>
      </c>
      <c r="Y10" s="179" t="str">
        <f t="shared" si="6"/>
        <v>Galatosoray</v>
      </c>
      <c r="Z10" s="180" t="str">
        <f t="shared" si="6"/>
        <v>Real S.&amp; B.</v>
      </c>
      <c r="AA10" s="112">
        <f>SUM(L39:L49)</f>
        <v>65</v>
      </c>
      <c r="AB10" s="113">
        <f>SUM(X39:X49)</f>
        <v>62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82"/>
      <c r="AO10" s="76"/>
      <c r="AP10" s="76"/>
      <c r="AQ10" s="76"/>
      <c r="AR10" s="83"/>
      <c r="AS10" s="82"/>
      <c r="AT10" s="76"/>
      <c r="AU10" s="76"/>
      <c r="AV10" s="76"/>
      <c r="AW10" s="76"/>
      <c r="AX10" s="75">
        <v>7</v>
      </c>
      <c r="AY10" s="76">
        <f>1*(C27&lt;AX10)*(AX10&lt;=(C27+D28))</f>
        <v>1</v>
      </c>
      <c r="AZ10" s="76">
        <f t="shared" si="4"/>
        <v>6</v>
      </c>
      <c r="BB10" s="75">
        <v>7</v>
      </c>
      <c r="BC10" s="76">
        <f>1*(O27&lt;BB10)*(BB10&lt;=(O27+P28))</f>
        <v>1</v>
      </c>
      <c r="BD10" s="76">
        <f t="shared" si="5"/>
        <v>6</v>
      </c>
      <c r="BE10" s="83"/>
      <c r="BH10" s="10"/>
    </row>
    <row r="11" spans="1:60" ht="14.25" customHeight="1">
      <c r="A11" s="149">
        <v>9</v>
      </c>
      <c r="B11" s="190" t="s">
        <v>385</v>
      </c>
      <c r="C11" s="153">
        <f>VLOOKUP(B11,VOTI!$C$1:$Q$500,15,FALSE)</f>
        <v>6.5</v>
      </c>
      <c r="D11" s="153"/>
      <c r="E11" s="153">
        <f>VLOOKUP(B11,VOTI!$C$1:$O$500,3,FALSE)</f>
        <v>1</v>
      </c>
      <c r="F11" s="153">
        <f>VLOOKUP(B11,VOTI!$C$1:$O$500,7,FALSE)</f>
        <v>0</v>
      </c>
      <c r="G11" s="153">
        <f>VLOOKUP(B11,VOTI!$C$1:$O$500,9,FALSE)</f>
        <v>0</v>
      </c>
      <c r="H11" s="153">
        <f>VLOOKUP(B11,VOTI!$C$1:$O$500,10,FALSE)</f>
        <v>0</v>
      </c>
      <c r="I11" s="153">
        <f>VLOOKUP(B11,VOTI!$C$1:$O$500,6,FALSE)</f>
        <v>0</v>
      </c>
      <c r="J11" s="153">
        <f>VLOOKUP(B11,VOTI!$C$1:$O$500,8,FALSE)</f>
        <v>0</v>
      </c>
      <c r="K11" s="153">
        <f>VLOOKUP(B11,VOTI!$C$1:$O$500,11,FALSE)</f>
        <v>0</v>
      </c>
      <c r="L11" s="152">
        <f t="shared" si="2"/>
        <v>9.5</v>
      </c>
      <c r="M11" s="279">
        <v>9</v>
      </c>
      <c r="N11" s="280" t="s">
        <v>425</v>
      </c>
      <c r="O11" s="153">
        <f>VLOOKUP(N11,VOTI!$C$1:$Q$500,15,FALSE)</f>
        <v>5</v>
      </c>
      <c r="P11" s="153"/>
      <c r="Q11" s="153">
        <f>VLOOKUP(N11,VOTI!$C$1:$O$500,3,FALSE)</f>
        <v>0</v>
      </c>
      <c r="R11" s="153">
        <f>VLOOKUP(N11,VOTI!$C$1:$O$500,7,FALSE)</f>
        <v>0</v>
      </c>
      <c r="S11" s="153">
        <f>VLOOKUP(N11,VOTI!$C$1:$O$500,9,FALSE)</f>
        <v>0</v>
      </c>
      <c r="T11" s="153">
        <f>VLOOKUP(N11,VOTI!$C$1:$O$500,10,FALSE)</f>
        <v>0</v>
      </c>
      <c r="U11" s="153">
        <f>VLOOKUP(N11,VOTI!$C$1:$O$500,6,FALSE)</f>
        <v>0</v>
      </c>
      <c r="V11" s="153">
        <f>VLOOKUP(N11,VOTI!$C$1:$O$500,8,FALSE)</f>
        <v>0</v>
      </c>
      <c r="W11" s="153">
        <f>VLOOKUP(N11,VOTI!$C$1:$O$500,11,FALSE)</f>
        <v>0</v>
      </c>
      <c r="X11" s="152">
        <f t="shared" si="3"/>
        <v>5</v>
      </c>
      <c r="Y11" s="179" t="str">
        <f t="shared" si="6"/>
        <v>Botafiga</v>
      </c>
      <c r="Z11" s="180" t="str">
        <f t="shared" si="6"/>
        <v>St. Jacob's 2013</v>
      </c>
      <c r="AA11" s="112">
        <f>SUM(L75:L85)</f>
        <v>64</v>
      </c>
      <c r="AB11" s="113">
        <f>SUM(X75:X85)</f>
        <v>65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82"/>
      <c r="AO11" s="84">
        <f>COUNTIF(AO4:AO9,1)</f>
        <v>3</v>
      </c>
      <c r="AP11" s="76">
        <f>SUM(AP4:AP9)</f>
        <v>17.5</v>
      </c>
      <c r="AQ11" s="76"/>
      <c r="AR11" s="83"/>
      <c r="AS11" s="82"/>
      <c r="AT11" s="84">
        <f>COUNTIF(AT4:AT9,1)</f>
        <v>3</v>
      </c>
      <c r="AU11" s="76">
        <f>SUM(AU4:AU9)</f>
        <v>18.5</v>
      </c>
      <c r="AV11" s="76"/>
      <c r="AW11" s="76"/>
      <c r="AX11" s="75">
        <v>8</v>
      </c>
      <c r="AY11" s="76">
        <f>1*(C27&lt;AX11)*(AX11&lt;=(C27+D28))</f>
        <v>0</v>
      </c>
      <c r="AZ11" s="76">
        <f t="shared" si="4"/>
        <v>0</v>
      </c>
      <c r="BB11" s="75">
        <v>8</v>
      </c>
      <c r="BC11" s="76">
        <f>1*(O27&lt;BB11)*(BB11&lt;=(O27+P28))</f>
        <v>0</v>
      </c>
      <c r="BD11" s="76">
        <f t="shared" si="5"/>
        <v>0</v>
      </c>
      <c r="BE11" s="83"/>
      <c r="BH11" s="10"/>
    </row>
    <row r="12" spans="1:60" ht="14.25" customHeight="1">
      <c r="A12" s="149">
        <v>10</v>
      </c>
      <c r="B12" s="190" t="s">
        <v>386</v>
      </c>
      <c r="C12" s="153">
        <f>VLOOKUP(B12,VOTI!$C$1:$Q$500,15,FALSE)</f>
        <v>6.5</v>
      </c>
      <c r="D12" s="153"/>
      <c r="E12" s="153">
        <f>VLOOKUP(B12,VOTI!$C$1:$O$500,3,FALSE)</f>
        <v>0</v>
      </c>
      <c r="F12" s="153">
        <f>VLOOKUP(B12,VOTI!$C$1:$O$500,7,FALSE)</f>
        <v>0</v>
      </c>
      <c r="G12" s="153">
        <f>VLOOKUP(B12,VOTI!$C$1:$O$500,9,FALSE)</f>
        <v>1</v>
      </c>
      <c r="H12" s="153">
        <f>VLOOKUP(B12,VOTI!$C$1:$O$500,10,FALSE)</f>
        <v>0</v>
      </c>
      <c r="I12" s="153">
        <f>VLOOKUP(B12,VOTI!$C$1:$O$500,6,FALSE)</f>
        <v>0</v>
      </c>
      <c r="J12" s="153">
        <f>VLOOKUP(B12,VOTI!$C$1:$O$500,8,FALSE)</f>
        <v>0</v>
      </c>
      <c r="K12" s="153">
        <f>VLOOKUP(B12,VOTI!$C$1:$O$500,11,FALSE)</f>
        <v>0</v>
      </c>
      <c r="L12" s="152">
        <f t="shared" si="2"/>
        <v>6</v>
      </c>
      <c r="M12" s="279">
        <v>10</v>
      </c>
      <c r="N12" s="280" t="s">
        <v>426</v>
      </c>
      <c r="O12" s="153">
        <f>VLOOKUP(N12,VOTI!$C$1:$Q$500,15,FALSE)</f>
        <v>7</v>
      </c>
      <c r="P12" s="153"/>
      <c r="Q12" s="153">
        <f>VLOOKUP(N12,VOTI!$C$1:$O$500,3,FALSE)</f>
        <v>1</v>
      </c>
      <c r="R12" s="153">
        <f>VLOOKUP(N12,VOTI!$C$1:$O$500,7,FALSE)</f>
        <v>0</v>
      </c>
      <c r="S12" s="153">
        <f>VLOOKUP(N12,VOTI!$C$1:$O$500,9,FALSE)</f>
        <v>0</v>
      </c>
      <c r="T12" s="153">
        <f>VLOOKUP(N12,VOTI!$C$1:$O$500,10,FALSE)</f>
        <v>0</v>
      </c>
      <c r="U12" s="153">
        <f>VLOOKUP(N12,VOTI!$C$1:$O$500,6,FALSE)</f>
        <v>0</v>
      </c>
      <c r="V12" s="153">
        <f>VLOOKUP(N12,VOTI!$C$1:$O$500,8,FALSE)</f>
        <v>0</v>
      </c>
      <c r="W12" s="153">
        <f>VLOOKUP(N12,VOTI!$C$1:$O$500,11,FALSE)</f>
        <v>0</v>
      </c>
      <c r="X12" s="152">
        <f t="shared" si="3"/>
        <v>10</v>
      </c>
      <c r="Y12" s="179" t="str">
        <f t="shared" si="6"/>
        <v>Piteglio United</v>
      </c>
      <c r="Z12" s="180" t="str">
        <f t="shared" si="6"/>
        <v>Deportivo la Dogana</v>
      </c>
      <c r="AA12" s="112">
        <f>SUM(L111:L121)</f>
        <v>75</v>
      </c>
      <c r="AB12" s="113">
        <f>SUM(X111:X121)</f>
        <v>64.5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82"/>
      <c r="AO12" s="76" t="s">
        <v>12</v>
      </c>
      <c r="AP12" s="85">
        <f>ROUND((AP11/AO11),2)</f>
        <v>5.83</v>
      </c>
      <c r="AQ12" s="76"/>
      <c r="AR12" s="83"/>
      <c r="AS12" s="82"/>
      <c r="AT12" s="76" t="s">
        <v>12</v>
      </c>
      <c r="AU12" s="85">
        <f>ROUND((AU11/AT11),2)</f>
        <v>6.17</v>
      </c>
      <c r="AV12" s="76"/>
      <c r="AW12" s="76"/>
      <c r="AX12" s="75">
        <v>9</v>
      </c>
      <c r="AY12" s="76">
        <f>1*(C27&lt;AX12)*(AX12&lt;=(C27+D28))</f>
        <v>0</v>
      </c>
      <c r="AZ12" s="76">
        <f t="shared" si="4"/>
        <v>0</v>
      </c>
      <c r="BB12" s="75">
        <v>9</v>
      </c>
      <c r="BC12" s="76">
        <f>1*(O27&lt;BB12)*(BB12&lt;=(O27+P28))</f>
        <v>0</v>
      </c>
      <c r="BD12" s="76">
        <f t="shared" si="5"/>
        <v>0</v>
      </c>
      <c r="BE12" s="83"/>
      <c r="BH12" s="10"/>
    </row>
    <row r="13" spans="1:60" ht="14.25" customHeight="1" thickBot="1">
      <c r="A13" s="149">
        <v>11</v>
      </c>
      <c r="B13" s="190" t="s">
        <v>387</v>
      </c>
      <c r="C13" s="153">
        <f>VLOOKUP(B13,VOTI!$C$1:$Q$500,15,FALSE)</f>
        <v>8.5</v>
      </c>
      <c r="D13" s="153"/>
      <c r="E13" s="153">
        <f>VLOOKUP(B13,VOTI!$C$1:$O$500,3,FALSE)</f>
        <v>3</v>
      </c>
      <c r="F13" s="153">
        <f>VLOOKUP(B13,VOTI!$C$1:$O$500,7,FALSE)</f>
        <v>0</v>
      </c>
      <c r="G13" s="153">
        <f>VLOOKUP(B13,VOTI!$C$1:$O$500,9,FALSE)</f>
        <v>1</v>
      </c>
      <c r="H13" s="153">
        <f>VLOOKUP(B13,VOTI!$C$1:$O$500,10,FALSE)</f>
        <v>0</v>
      </c>
      <c r="I13" s="153">
        <f>VLOOKUP(B13,VOTI!$C$1:$O$500,6,FALSE)</f>
        <v>0</v>
      </c>
      <c r="J13" s="153">
        <f>VLOOKUP(B13,VOTI!$C$1:$O$500,8,FALSE)</f>
        <v>0</v>
      </c>
      <c r="K13" s="153">
        <f>VLOOKUP(B13,VOTI!$C$1:$O$500,11,FALSE)</f>
        <v>0</v>
      </c>
      <c r="L13" s="152">
        <f>C13+3*E13+2*F13-G13*0.5-H13*1-2*I13-2*J13-D13+K13</f>
        <v>17</v>
      </c>
      <c r="M13" s="279">
        <v>11</v>
      </c>
      <c r="N13" s="280" t="s">
        <v>427</v>
      </c>
      <c r="O13" s="153">
        <f>VLOOKUP(N13,VOTI!$C$1:$Q$500,15,FALSE)</f>
        <v>5.5</v>
      </c>
      <c r="P13" s="153"/>
      <c r="Q13" s="153">
        <f>VLOOKUP(N13,VOTI!$C$1:$O$500,3,FALSE)</f>
        <v>0</v>
      </c>
      <c r="R13" s="153">
        <f>VLOOKUP(N13,VOTI!$C$1:$O$500,7,FALSE)</f>
        <v>0</v>
      </c>
      <c r="S13" s="153">
        <f>VLOOKUP(N13,VOTI!$C$1:$O$500,9,FALSE)</f>
        <v>0</v>
      </c>
      <c r="T13" s="153">
        <f>VLOOKUP(N13,VOTI!$C$1:$O$500,10,FALSE)</f>
        <v>0</v>
      </c>
      <c r="U13" s="153">
        <f>VLOOKUP(N13,VOTI!$C$1:$O$500,6,FALSE)</f>
        <v>0</v>
      </c>
      <c r="V13" s="153">
        <f>VLOOKUP(N13,VOTI!$C$1:$O$500,8,FALSE)</f>
        <v>0</v>
      </c>
      <c r="W13" s="153">
        <f>VLOOKUP(N13,VOTI!$C$1:$O$500,11,FALSE)</f>
        <v>1</v>
      </c>
      <c r="X13" s="152">
        <f t="shared" si="3"/>
        <v>6.5</v>
      </c>
      <c r="Y13" s="181" t="str">
        <f t="shared" si="6"/>
        <v>Celtic Bhoys 67</v>
      </c>
      <c r="Z13" s="182" t="str">
        <f t="shared" si="6"/>
        <v>Pellerie St. Germain</v>
      </c>
      <c r="AA13" s="112">
        <f>SUM(L147:L157)</f>
        <v>72</v>
      </c>
      <c r="AB13" s="113">
        <f>SUM(X147:X157)</f>
        <v>67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82" t="s">
        <v>13</v>
      </c>
      <c r="AO13" s="76"/>
      <c r="AP13" s="76"/>
      <c r="AQ13" s="76"/>
      <c r="AR13" s="83"/>
      <c r="AS13" s="82" t="s">
        <v>13</v>
      </c>
      <c r="AT13" s="76"/>
      <c r="AU13" s="76"/>
      <c r="AV13" s="76"/>
      <c r="AW13" s="76"/>
      <c r="AX13" s="75">
        <v>10</v>
      </c>
      <c r="AY13" s="76">
        <f>1*(C27&lt;AX13)*(AX13&lt;=(C27+D28))</f>
        <v>0</v>
      </c>
      <c r="AZ13" s="76">
        <f t="shared" si="4"/>
        <v>0</v>
      </c>
      <c r="BB13" s="75">
        <v>10</v>
      </c>
      <c r="BC13" s="76">
        <f>1*(O27&lt;BB13)*(BB13&lt;=(O27+P28))</f>
        <v>0</v>
      </c>
      <c r="BD13" s="76">
        <f t="shared" si="5"/>
        <v>0</v>
      </c>
      <c r="BE13" s="83"/>
      <c r="BH13" s="10"/>
    </row>
    <row r="14" spans="1:60" ht="7.5" customHeight="1" thickBot="1">
      <c r="A14" s="123"/>
      <c r="B14" s="190" t="s">
        <v>39</v>
      </c>
      <c r="C14" s="124"/>
      <c r="D14" s="125"/>
      <c r="E14" s="125"/>
      <c r="F14" s="125"/>
      <c r="G14" s="125"/>
      <c r="H14" s="125"/>
      <c r="I14" s="125"/>
      <c r="J14" s="125"/>
      <c r="K14" s="125"/>
      <c r="L14" s="126"/>
      <c r="M14" s="280"/>
      <c r="N14" s="280"/>
      <c r="O14" s="124"/>
      <c r="P14" s="125"/>
      <c r="Q14" s="125"/>
      <c r="R14" s="125"/>
      <c r="S14" s="125"/>
      <c r="T14" s="125"/>
      <c r="U14" s="125"/>
      <c r="V14" s="125"/>
      <c r="W14" s="125"/>
      <c r="X14" s="126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82"/>
      <c r="AO14" s="76">
        <v>5</v>
      </c>
      <c r="AP14" s="86">
        <v>4</v>
      </c>
      <c r="AQ14" s="87">
        <f>AP14*(AP12&lt;AO14)</f>
        <v>0</v>
      </c>
      <c r="AR14" s="83"/>
      <c r="AS14" s="82"/>
      <c r="AT14" s="76">
        <v>5</v>
      </c>
      <c r="AU14" s="86">
        <v>4</v>
      </c>
      <c r="AV14" s="87">
        <f>AU14*(AU12&lt;AT14)</f>
        <v>0</v>
      </c>
      <c r="AW14" s="76"/>
      <c r="BE14" s="83"/>
      <c r="BH14" s="10"/>
    </row>
    <row r="15" spans="1:60" ht="14.25" customHeight="1">
      <c r="A15" s="149">
        <v>12</v>
      </c>
      <c r="B15" s="190" t="s">
        <v>388</v>
      </c>
      <c r="C15" s="153">
        <f>VLOOKUP(B15,VOTI!$C$1:$Q$500,15,FALSE)</f>
        <v>6</v>
      </c>
      <c r="D15" s="151"/>
      <c r="E15" s="151"/>
      <c r="F15" s="151"/>
      <c r="G15" s="151"/>
      <c r="H15" s="151"/>
      <c r="I15" s="151"/>
      <c r="J15" s="151"/>
      <c r="K15" s="151"/>
      <c r="L15" s="152"/>
      <c r="M15" s="279">
        <v>12</v>
      </c>
      <c r="N15" s="280" t="s">
        <v>428</v>
      </c>
      <c r="O15" s="153" t="e">
        <f>VLOOKUP(N15,VOTI!$C$1:$Q$500,15,FALSE)</f>
        <v>#N/A</v>
      </c>
      <c r="P15" s="151"/>
      <c r="Q15" s="151"/>
      <c r="R15" s="151"/>
      <c r="S15" s="151"/>
      <c r="T15" s="151"/>
      <c r="U15" s="151"/>
      <c r="V15" s="151"/>
      <c r="W15" s="151"/>
      <c r="X15" s="152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82">
        <f>AO14</f>
        <v>5</v>
      </c>
      <c r="AO15" s="76">
        <f>AO14+0.25</f>
        <v>5.25</v>
      </c>
      <c r="AP15" s="86">
        <f aca="true" t="shared" si="7" ref="AP15:AP23">AP14-1</f>
        <v>3</v>
      </c>
      <c r="AQ15" s="87">
        <f>AP15*((AP12&gt;=AN15)*(AP12&lt;AO15))</f>
        <v>0</v>
      </c>
      <c r="AR15" s="83"/>
      <c r="AS15" s="82">
        <f aca="true" t="shared" si="8" ref="AS15:AS22">AT14</f>
        <v>5</v>
      </c>
      <c r="AT15" s="76">
        <f aca="true" t="shared" si="9" ref="AT15:AT22">AT14+0.25</f>
        <v>5.25</v>
      </c>
      <c r="AU15" s="86">
        <f aca="true" t="shared" si="10" ref="AU15:AU23">AU14-1</f>
        <v>3</v>
      </c>
      <c r="AV15" s="87">
        <f>AU15*((AU12&gt;=AS15)*(AU12&lt;AT15))</f>
        <v>0</v>
      </c>
      <c r="AW15" s="76"/>
      <c r="AX15" s="75" t="s">
        <v>14</v>
      </c>
      <c r="AY15" s="76">
        <f>(P28&gt;D28)*(P28-D28)</f>
        <v>0</v>
      </c>
      <c r="AZ15" s="76">
        <f>AY15*5</f>
        <v>0</v>
      </c>
      <c r="BB15" s="75" t="s">
        <v>14</v>
      </c>
      <c r="BC15" s="76">
        <f>(D28&gt;P28)*(D28-P28)</f>
        <v>0</v>
      </c>
      <c r="BD15" s="76">
        <f>BC15*5</f>
        <v>0</v>
      </c>
      <c r="BE15" s="83"/>
      <c r="BH15" s="10"/>
    </row>
    <row r="16" spans="1:60" ht="14.25" customHeight="1">
      <c r="A16" s="149">
        <v>13</v>
      </c>
      <c r="B16" s="190" t="s">
        <v>389</v>
      </c>
      <c r="C16" s="153">
        <f>VLOOKUP(B16,VOTI!$C$1:$Q$500,15,FALSE)</f>
        <v>5.5</v>
      </c>
      <c r="D16" s="154"/>
      <c r="E16" s="153"/>
      <c r="F16" s="153"/>
      <c r="G16" s="153"/>
      <c r="H16" s="153"/>
      <c r="I16" s="153"/>
      <c r="J16" s="153"/>
      <c r="K16" s="153"/>
      <c r="L16" s="152"/>
      <c r="M16" s="279">
        <v>13</v>
      </c>
      <c r="N16" s="280" t="s">
        <v>429</v>
      </c>
      <c r="O16" s="153" t="e">
        <f>VLOOKUP(N16,VOTI!$C$1:$Q$500,15,FALSE)</f>
        <v>#VALUE!</v>
      </c>
      <c r="P16" s="154"/>
      <c r="Q16" s="153"/>
      <c r="R16" s="153"/>
      <c r="S16" s="153"/>
      <c r="T16" s="153"/>
      <c r="U16" s="153"/>
      <c r="V16" s="153"/>
      <c r="W16" s="153"/>
      <c r="X16" s="152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82">
        <f aca="true" t="shared" si="11" ref="AN16:AN22">AO15</f>
        <v>5.25</v>
      </c>
      <c r="AO16" s="76">
        <f aca="true" t="shared" si="12" ref="AO16:AO22">AO15+0.25</f>
        <v>5.5</v>
      </c>
      <c r="AP16" s="86">
        <f t="shared" si="7"/>
        <v>2</v>
      </c>
      <c r="AQ16" s="87">
        <f>AP16*((AP12&gt;=AN16)*(AP12&lt;AO16))</f>
        <v>0</v>
      </c>
      <c r="AR16" s="83"/>
      <c r="AS16" s="82">
        <f t="shared" si="8"/>
        <v>5.25</v>
      </c>
      <c r="AT16" s="76">
        <f t="shared" si="9"/>
        <v>5.5</v>
      </c>
      <c r="AU16" s="86">
        <f t="shared" si="10"/>
        <v>2</v>
      </c>
      <c r="AV16" s="87">
        <f>AU16*((AU12&gt;=AS16)*(AU12&lt;AT16))</f>
        <v>0</v>
      </c>
      <c r="AW16" s="76"/>
      <c r="AX16" s="75" t="s">
        <v>15</v>
      </c>
      <c r="AZ16" s="86">
        <f>SUM(AZ7:AZ15)</f>
        <v>23.5</v>
      </c>
      <c r="BA16" s="86">
        <f>(1*(AZ16&gt;BD16)-1*(AZ16&lt;BD16))</f>
        <v>-1</v>
      </c>
      <c r="BB16" s="75" t="s">
        <v>15</v>
      </c>
      <c r="BD16" s="86">
        <f>SUM(BD7:BD15)</f>
        <v>25</v>
      </c>
      <c r="BE16" s="72">
        <f>-((1*(AZ16&gt;BD16)-1*(AZ16&lt;BD16)))</f>
        <v>1</v>
      </c>
      <c r="BH16" s="10"/>
    </row>
    <row r="17" spans="1:60" ht="14.25" customHeight="1">
      <c r="A17" s="149">
        <v>14</v>
      </c>
      <c r="B17" s="190" t="s">
        <v>390</v>
      </c>
      <c r="C17" s="153">
        <f>VLOOKUP(B17,VOTI!$C$1:$Q$500,15,FALSE)</f>
        <v>6</v>
      </c>
      <c r="D17" s="154"/>
      <c r="E17" s="153"/>
      <c r="F17" s="153"/>
      <c r="G17" s="153"/>
      <c r="H17" s="153"/>
      <c r="I17" s="153"/>
      <c r="J17" s="153"/>
      <c r="K17" s="153"/>
      <c r="L17" s="152"/>
      <c r="M17" s="279">
        <v>14</v>
      </c>
      <c r="N17" s="280" t="s">
        <v>430</v>
      </c>
      <c r="O17" s="153" t="e">
        <f>VLOOKUP(N17,VOTI!$C$1:$Q$500,15,FALSE)</f>
        <v>#N/A</v>
      </c>
      <c r="P17" s="154"/>
      <c r="Q17" s="153"/>
      <c r="R17" s="153"/>
      <c r="S17" s="153"/>
      <c r="T17" s="153"/>
      <c r="U17" s="153"/>
      <c r="V17" s="153"/>
      <c r="W17" s="153"/>
      <c r="X17" s="152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82">
        <f t="shared" si="11"/>
        <v>5.5</v>
      </c>
      <c r="AO17" s="76">
        <f t="shared" si="12"/>
        <v>5.75</v>
      </c>
      <c r="AP17" s="86">
        <f t="shared" si="7"/>
        <v>1</v>
      </c>
      <c r="AQ17" s="87">
        <f>AP17*((AP12&gt;=AN17)*(AP12&lt;AO17))</f>
        <v>0</v>
      </c>
      <c r="AR17" s="83"/>
      <c r="AS17" s="82">
        <f t="shared" si="8"/>
        <v>5.5</v>
      </c>
      <c r="AT17" s="76">
        <f t="shared" si="9"/>
        <v>5.75</v>
      </c>
      <c r="AU17" s="86">
        <f t="shared" si="10"/>
        <v>1</v>
      </c>
      <c r="AV17" s="87">
        <f>AU17*((AU12&gt;=AS17)*(AU12&lt;AT17))</f>
        <v>0</v>
      </c>
      <c r="AW17" s="76"/>
      <c r="BA17" s="76">
        <f>ABS(AZ16-BD16)</f>
        <v>1.5</v>
      </c>
      <c r="BE17" s="83">
        <f>BA17</f>
        <v>1.5</v>
      </c>
      <c r="BH17" s="10"/>
    </row>
    <row r="18" spans="1:60" ht="14.25" customHeight="1">
      <c r="A18" s="149">
        <v>15</v>
      </c>
      <c r="B18" s="190" t="s">
        <v>391</v>
      </c>
      <c r="C18" s="153">
        <f>VLOOKUP(B18,VOTI!$C$1:$Q$500,15,FALSE)</f>
        <v>6</v>
      </c>
      <c r="D18" s="154"/>
      <c r="E18" s="153"/>
      <c r="F18" s="153"/>
      <c r="G18" s="153"/>
      <c r="H18" s="153"/>
      <c r="I18" s="153"/>
      <c r="J18" s="153"/>
      <c r="K18" s="153"/>
      <c r="L18" s="152"/>
      <c r="M18" s="279">
        <v>15</v>
      </c>
      <c r="N18" s="280" t="s">
        <v>431</v>
      </c>
      <c r="O18" s="153" t="e">
        <f>VLOOKUP(N18,VOTI!$C$1:$Q$500,15,FALSE)</f>
        <v>#N/A</v>
      </c>
      <c r="P18" s="154"/>
      <c r="Q18" s="153"/>
      <c r="R18" s="153"/>
      <c r="S18" s="153"/>
      <c r="T18" s="153"/>
      <c r="U18" s="153"/>
      <c r="V18" s="153"/>
      <c r="W18" s="153"/>
      <c r="X18" s="152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2">
        <f t="shared" si="11"/>
        <v>5.75</v>
      </c>
      <c r="AO18" s="76">
        <f t="shared" si="12"/>
        <v>6</v>
      </c>
      <c r="AP18" s="86">
        <f t="shared" si="7"/>
        <v>0</v>
      </c>
      <c r="AQ18" s="87">
        <f>AP18*((AP12&gt;=AN18)*(AP12&lt;AO18))</f>
        <v>0</v>
      </c>
      <c r="AR18" s="83"/>
      <c r="AS18" s="82">
        <f t="shared" si="8"/>
        <v>5.75</v>
      </c>
      <c r="AT18" s="76">
        <f t="shared" si="9"/>
        <v>6</v>
      </c>
      <c r="AU18" s="86">
        <f t="shared" si="10"/>
        <v>0</v>
      </c>
      <c r="AV18" s="87">
        <f>AU18*((AU12&gt;=AS18)*(AU12&lt;AT18))</f>
        <v>0</v>
      </c>
      <c r="AW18" s="76"/>
      <c r="AY18" s="76">
        <v>1</v>
      </c>
      <c r="AZ18" s="76">
        <v>0</v>
      </c>
      <c r="BA18" s="76">
        <f>(BA17&lt;AY18)*(BA17&gt;=AX18)*AZ18*BA16</f>
        <v>0</v>
      </c>
      <c r="BC18" s="76">
        <v>1</v>
      </c>
      <c r="BD18" s="76">
        <v>0</v>
      </c>
      <c r="BE18" s="83">
        <f>(BE17&lt;BC18)*(BE17&gt;=BB18)*BD18*BE16</f>
        <v>0</v>
      </c>
      <c r="BH18" s="10"/>
    </row>
    <row r="19" spans="1:60" ht="14.25" customHeight="1">
      <c r="A19" s="149">
        <v>16</v>
      </c>
      <c r="B19" s="190" t="s">
        <v>392</v>
      </c>
      <c r="C19" s="153">
        <f>VLOOKUP(B19,VOTI!$C$1:$Q$500,15,FALSE)</f>
        <v>6</v>
      </c>
      <c r="D19" s="154"/>
      <c r="E19" s="153"/>
      <c r="F19" s="153"/>
      <c r="G19" s="153"/>
      <c r="H19" s="153"/>
      <c r="I19" s="153"/>
      <c r="J19" s="153"/>
      <c r="K19" s="153"/>
      <c r="L19" s="152"/>
      <c r="M19" s="279">
        <v>16</v>
      </c>
      <c r="N19" s="280" t="s">
        <v>432</v>
      </c>
      <c r="O19" s="153">
        <f>VLOOKUP(N19,VOTI!$C$1:$Q$500,15,FALSE)</f>
        <v>6.5</v>
      </c>
      <c r="P19" s="154"/>
      <c r="Q19" s="153"/>
      <c r="R19" s="153"/>
      <c r="S19" s="153"/>
      <c r="T19" s="153"/>
      <c r="U19" s="153"/>
      <c r="V19" s="153"/>
      <c r="W19" s="153"/>
      <c r="X19" s="152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82">
        <f t="shared" si="11"/>
        <v>6</v>
      </c>
      <c r="AO19" s="76">
        <f t="shared" si="12"/>
        <v>6.25</v>
      </c>
      <c r="AP19" s="86">
        <f t="shared" si="7"/>
        <v>-1</v>
      </c>
      <c r="AQ19" s="87">
        <f>AP19*((AP12&gt;=AN19)*(AP12&lt;AO19))</f>
        <v>0</v>
      </c>
      <c r="AR19" s="83"/>
      <c r="AS19" s="82">
        <f t="shared" si="8"/>
        <v>6</v>
      </c>
      <c r="AT19" s="76">
        <f t="shared" si="9"/>
        <v>6.25</v>
      </c>
      <c r="AU19" s="86">
        <f t="shared" si="10"/>
        <v>-1</v>
      </c>
      <c r="AV19" s="87">
        <f>AU19*((AU12&gt;=AS19)*(AU12&lt;AT19))</f>
        <v>-1</v>
      </c>
      <c r="AW19" s="76"/>
      <c r="AX19" s="75">
        <f aca="true" t="shared" si="13" ref="AX19:AX26">AY18</f>
        <v>1</v>
      </c>
      <c r="AY19" s="76">
        <f aca="true" t="shared" si="14" ref="AY19:AY25">AY18+1</f>
        <v>2</v>
      </c>
      <c r="AZ19" s="76">
        <f aca="true" t="shared" si="15" ref="AZ19:AZ26">AZ18+0.5</f>
        <v>0.5</v>
      </c>
      <c r="BA19" s="76">
        <f>(BA17&lt;AY19)*(BA17&gt;=AX19)*AZ19*BA16</f>
        <v>-0.5</v>
      </c>
      <c r="BB19" s="75">
        <f aca="true" t="shared" si="16" ref="BB19:BB26">BC18</f>
        <v>1</v>
      </c>
      <c r="BC19" s="76">
        <f aca="true" t="shared" si="17" ref="BC19:BC25">BC18+1</f>
        <v>2</v>
      </c>
      <c r="BD19" s="76">
        <f aca="true" t="shared" si="18" ref="BD19:BD26">BD18+0.5</f>
        <v>0.5</v>
      </c>
      <c r="BE19" s="83">
        <f>(BE17&lt;BC19)*(BE17&gt;=BB19)*BD19*BE16</f>
        <v>0.5</v>
      </c>
      <c r="BH19" s="10"/>
    </row>
    <row r="20" spans="1:60" ht="14.25" customHeight="1">
      <c r="A20" s="149">
        <v>17</v>
      </c>
      <c r="B20" s="190" t="s">
        <v>393</v>
      </c>
      <c r="C20" s="153">
        <f>VLOOKUP(B20,VOTI!$C$1:$Q$500,15,FALSE)</f>
        <v>5.5</v>
      </c>
      <c r="D20" s="154"/>
      <c r="E20" s="153"/>
      <c r="F20" s="153"/>
      <c r="G20" s="153"/>
      <c r="H20" s="153"/>
      <c r="I20" s="153"/>
      <c r="J20" s="153"/>
      <c r="K20" s="153"/>
      <c r="L20" s="152"/>
      <c r="M20" s="279">
        <v>17</v>
      </c>
      <c r="N20" s="280" t="s">
        <v>433</v>
      </c>
      <c r="O20" s="153" t="e">
        <f>VLOOKUP(N20,VOTI!$C$1:$Q$500,15,FALSE)</f>
        <v>#N/A</v>
      </c>
      <c r="P20" s="154"/>
      <c r="Q20" s="153"/>
      <c r="R20" s="153"/>
      <c r="S20" s="153"/>
      <c r="T20" s="153"/>
      <c r="U20" s="153"/>
      <c r="V20" s="153"/>
      <c r="W20" s="153"/>
      <c r="X20" s="152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82">
        <f t="shared" si="11"/>
        <v>6.25</v>
      </c>
      <c r="AO20" s="76">
        <f t="shared" si="12"/>
        <v>6.5</v>
      </c>
      <c r="AP20" s="86">
        <f t="shared" si="7"/>
        <v>-2</v>
      </c>
      <c r="AQ20" s="87">
        <f>AP20*((AP12&gt;=AN20)*(AP12&lt;AO20))</f>
        <v>0</v>
      </c>
      <c r="AR20" s="83"/>
      <c r="AS20" s="82">
        <f t="shared" si="8"/>
        <v>6.25</v>
      </c>
      <c r="AT20" s="76">
        <f t="shared" si="9"/>
        <v>6.5</v>
      </c>
      <c r="AU20" s="86">
        <f t="shared" si="10"/>
        <v>-2</v>
      </c>
      <c r="AV20" s="87">
        <f>AU20*((AU12&gt;=AS20)*(AU12&lt;AT20))</f>
        <v>0</v>
      </c>
      <c r="AW20" s="76"/>
      <c r="AX20" s="75">
        <f t="shared" si="13"/>
        <v>2</v>
      </c>
      <c r="AY20" s="76">
        <f t="shared" si="14"/>
        <v>3</v>
      </c>
      <c r="AZ20" s="76">
        <f t="shared" si="15"/>
        <v>1</v>
      </c>
      <c r="BA20" s="76">
        <f>(BA17&lt;AY20)*(BA17&gt;=AX20)*AZ20*BA16</f>
        <v>0</v>
      </c>
      <c r="BB20" s="75">
        <f t="shared" si="16"/>
        <v>2</v>
      </c>
      <c r="BC20" s="76">
        <f t="shared" si="17"/>
        <v>3</v>
      </c>
      <c r="BD20" s="76">
        <f t="shared" si="18"/>
        <v>1</v>
      </c>
      <c r="BE20" s="83">
        <f>(BE17&lt;BC20)*(BE17&gt;=BB20)*BD20*BE16</f>
        <v>0</v>
      </c>
      <c r="BH20" s="10"/>
    </row>
    <row r="21" spans="1:60" ht="14.25" customHeight="1">
      <c r="A21" s="149">
        <v>18</v>
      </c>
      <c r="B21" s="190" t="s">
        <v>394</v>
      </c>
      <c r="C21" s="153">
        <f>VLOOKUP(B21,VOTI!$C$1:$Q$500,15,FALSE)</f>
        <v>6</v>
      </c>
      <c r="D21" s="154"/>
      <c r="E21" s="153"/>
      <c r="F21" s="153"/>
      <c r="G21" s="153"/>
      <c r="H21" s="153"/>
      <c r="I21" s="153"/>
      <c r="J21" s="153"/>
      <c r="K21" s="153"/>
      <c r="L21" s="152"/>
      <c r="M21" s="279">
        <v>18</v>
      </c>
      <c r="N21" s="280" t="s">
        <v>434</v>
      </c>
      <c r="O21" s="153" t="e">
        <f>VLOOKUP(N21,VOTI!$C$1:$Q$500,15,FALSE)</f>
        <v>#N/A</v>
      </c>
      <c r="P21" s="154"/>
      <c r="Q21" s="153"/>
      <c r="R21" s="153"/>
      <c r="S21" s="153"/>
      <c r="T21" s="153"/>
      <c r="U21" s="153"/>
      <c r="V21" s="153"/>
      <c r="W21" s="153"/>
      <c r="X21" s="152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82">
        <f t="shared" si="11"/>
        <v>6.5</v>
      </c>
      <c r="AO21" s="76">
        <f t="shared" si="12"/>
        <v>6.75</v>
      </c>
      <c r="AP21" s="86">
        <f t="shared" si="7"/>
        <v>-3</v>
      </c>
      <c r="AQ21" s="87">
        <f>AP21*((AP12&gt;=AN21)*(AP12&lt;AO21))</f>
        <v>0</v>
      </c>
      <c r="AR21" s="83"/>
      <c r="AS21" s="82">
        <f t="shared" si="8"/>
        <v>6.5</v>
      </c>
      <c r="AT21" s="76">
        <f t="shared" si="9"/>
        <v>6.75</v>
      </c>
      <c r="AU21" s="86">
        <f t="shared" si="10"/>
        <v>-3</v>
      </c>
      <c r="AV21" s="87">
        <f>AU21*((AU12&gt;=AS21)*(AU12&lt;AT21))</f>
        <v>0</v>
      </c>
      <c r="AW21" s="76"/>
      <c r="AX21" s="75">
        <f t="shared" si="13"/>
        <v>3</v>
      </c>
      <c r="AY21" s="76">
        <f t="shared" si="14"/>
        <v>4</v>
      </c>
      <c r="AZ21" s="76">
        <f t="shared" si="15"/>
        <v>1.5</v>
      </c>
      <c r="BA21" s="76">
        <f>(BA17&lt;AY21)*(BA17&gt;=AX21)*AZ21*BA16</f>
        <v>0</v>
      </c>
      <c r="BB21" s="75">
        <f t="shared" si="16"/>
        <v>3</v>
      </c>
      <c r="BC21" s="76">
        <f t="shared" si="17"/>
        <v>4</v>
      </c>
      <c r="BD21" s="76">
        <f t="shared" si="18"/>
        <v>1.5</v>
      </c>
      <c r="BE21" s="83">
        <f>(BE17&lt;BC21)*(BE17&gt;=BB21)*BD21*BE16</f>
        <v>0</v>
      </c>
      <c r="BH21" s="10"/>
    </row>
    <row r="22" spans="1:60" ht="14.25" customHeight="1">
      <c r="A22" s="149">
        <v>19</v>
      </c>
      <c r="B22" s="190" t="s">
        <v>395</v>
      </c>
      <c r="C22" s="153" t="e">
        <f>VLOOKUP(B22,VOTI!$C$1:$Q$500,15,FALSE)</f>
        <v>#VALUE!</v>
      </c>
      <c r="D22" s="154"/>
      <c r="E22" s="153"/>
      <c r="F22" s="153"/>
      <c r="G22" s="153"/>
      <c r="H22" s="153"/>
      <c r="I22" s="153"/>
      <c r="J22" s="153"/>
      <c r="K22" s="153"/>
      <c r="L22" s="152"/>
      <c r="M22" s="279">
        <v>19</v>
      </c>
      <c r="N22" s="280" t="s">
        <v>435</v>
      </c>
      <c r="O22" s="153" t="e">
        <f>VLOOKUP(N22,VOTI!$C$1:$Q$500,15,FALSE)</f>
        <v>#N/A</v>
      </c>
      <c r="P22" s="154"/>
      <c r="Q22" s="153"/>
      <c r="R22" s="153"/>
      <c r="S22" s="153"/>
      <c r="T22" s="153"/>
      <c r="U22" s="153"/>
      <c r="V22" s="153"/>
      <c r="W22" s="153"/>
      <c r="X22" s="152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82">
        <f t="shared" si="11"/>
        <v>6.75</v>
      </c>
      <c r="AO22" s="76">
        <f t="shared" si="12"/>
        <v>7</v>
      </c>
      <c r="AP22" s="86">
        <f t="shared" si="7"/>
        <v>-4</v>
      </c>
      <c r="AQ22" s="87">
        <f>AP22*((AP12&gt;=AN22)*(AP12&lt;AO22))</f>
        <v>0</v>
      </c>
      <c r="AR22" s="83"/>
      <c r="AS22" s="82">
        <f t="shared" si="8"/>
        <v>6.75</v>
      </c>
      <c r="AT22" s="76">
        <f t="shared" si="9"/>
        <v>7</v>
      </c>
      <c r="AU22" s="86">
        <f t="shared" si="10"/>
        <v>-4</v>
      </c>
      <c r="AV22" s="87">
        <f>AU22*((AU12&gt;=AS22)*(AU12&lt;AT22))</f>
        <v>0</v>
      </c>
      <c r="AW22" s="76"/>
      <c r="AX22" s="75">
        <f t="shared" si="13"/>
        <v>4</v>
      </c>
      <c r="AY22" s="76">
        <f t="shared" si="14"/>
        <v>5</v>
      </c>
      <c r="AZ22" s="76">
        <f t="shared" si="15"/>
        <v>2</v>
      </c>
      <c r="BA22" s="76">
        <f>(BA17&lt;AY22)*(BA17&gt;=AX22)*AZ22*BA16</f>
        <v>0</v>
      </c>
      <c r="BB22" s="75">
        <f t="shared" si="16"/>
        <v>4</v>
      </c>
      <c r="BC22" s="76">
        <f t="shared" si="17"/>
        <v>5</v>
      </c>
      <c r="BD22" s="76">
        <f t="shared" si="18"/>
        <v>2</v>
      </c>
      <c r="BE22" s="83">
        <f>(BE17&lt;BC22)*(BE17&gt;=BB22)*BD22*BE16</f>
        <v>0</v>
      </c>
      <c r="BH22" s="10"/>
    </row>
    <row r="23" spans="1:57" ht="14.25" customHeight="1">
      <c r="A23" s="149">
        <v>20</v>
      </c>
      <c r="B23" s="190" t="s">
        <v>396</v>
      </c>
      <c r="C23" s="153" t="e">
        <f>VLOOKUP(B23,VOTI!$C$1:$Q$500,15,FALSE)</f>
        <v>#N/A</v>
      </c>
      <c r="D23" s="154"/>
      <c r="E23" s="153"/>
      <c r="F23" s="153"/>
      <c r="G23" s="153"/>
      <c r="H23" s="153"/>
      <c r="I23" s="153"/>
      <c r="J23" s="153"/>
      <c r="K23" s="153"/>
      <c r="L23" s="152"/>
      <c r="M23" s="279">
        <v>20</v>
      </c>
      <c r="N23" s="280" t="s">
        <v>436</v>
      </c>
      <c r="O23" s="153">
        <f>VLOOKUP(N23,VOTI!$C$1:$Q$500,15,FALSE)</f>
        <v>6</v>
      </c>
      <c r="P23" s="154"/>
      <c r="Q23" s="153"/>
      <c r="R23" s="153"/>
      <c r="S23" s="153"/>
      <c r="T23" s="153"/>
      <c r="U23" s="153"/>
      <c r="V23" s="153"/>
      <c r="W23" s="153"/>
      <c r="X23" s="152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82">
        <v>7</v>
      </c>
      <c r="AO23" s="76">
        <v>100</v>
      </c>
      <c r="AP23" s="86">
        <f t="shared" si="7"/>
        <v>-5</v>
      </c>
      <c r="AQ23" s="87">
        <f>AP23*((AP12&gt;=AN23)*(AP12&lt;AO23))</f>
        <v>0</v>
      </c>
      <c r="AR23" s="83"/>
      <c r="AS23" s="82">
        <v>7</v>
      </c>
      <c r="AT23" s="76">
        <v>100</v>
      </c>
      <c r="AU23" s="86">
        <f t="shared" si="10"/>
        <v>-5</v>
      </c>
      <c r="AV23" s="87">
        <f>AU23*((AU12&gt;=AS23)*(AU12&lt;AT23))</f>
        <v>0</v>
      </c>
      <c r="AW23" s="76"/>
      <c r="AX23" s="75">
        <f t="shared" si="13"/>
        <v>5</v>
      </c>
      <c r="AY23" s="76">
        <f t="shared" si="14"/>
        <v>6</v>
      </c>
      <c r="AZ23" s="76">
        <f t="shared" si="15"/>
        <v>2.5</v>
      </c>
      <c r="BA23" s="76">
        <f>(BA17&lt;AY23)*(BA17&gt;=AX23)*AZ23*BA16</f>
        <v>0</v>
      </c>
      <c r="BB23" s="75">
        <f t="shared" si="16"/>
        <v>5</v>
      </c>
      <c r="BC23" s="76">
        <f t="shared" si="17"/>
        <v>6</v>
      </c>
      <c r="BD23" s="76">
        <f t="shared" si="18"/>
        <v>2.5</v>
      </c>
      <c r="BE23" s="83">
        <f>(BE17&lt;BC23)*(BE17&gt;=BB23)*BD23*BE16</f>
        <v>0</v>
      </c>
    </row>
    <row r="24" spans="1:60" ht="14.25" customHeight="1" thickBot="1">
      <c r="A24" s="155">
        <v>21</v>
      </c>
      <c r="B24" s="156"/>
      <c r="C24" s="157" t="e">
        <f>VLOOKUP(B24,VOTI!$C$1:$Q$500,15,FALSE)</f>
        <v>#N/A</v>
      </c>
      <c r="D24" s="158"/>
      <c r="E24" s="157"/>
      <c r="F24" s="157"/>
      <c r="G24" s="157"/>
      <c r="H24" s="157"/>
      <c r="I24" s="157"/>
      <c r="J24" s="157"/>
      <c r="K24" s="157"/>
      <c r="L24" s="159"/>
      <c r="M24" s="155">
        <v>21</v>
      </c>
      <c r="N24" s="156"/>
      <c r="O24" s="157" t="e">
        <f>VLOOKUP(N24,VOTI!$C$1:$Q$500,15,FALSE)</f>
        <v>#N/A</v>
      </c>
      <c r="P24" s="158"/>
      <c r="Q24" s="157"/>
      <c r="R24" s="157"/>
      <c r="S24" s="157"/>
      <c r="T24" s="157"/>
      <c r="U24" s="157"/>
      <c r="V24" s="157"/>
      <c r="W24" s="157"/>
      <c r="X24" s="159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82"/>
      <c r="AO24" s="76"/>
      <c r="AP24" s="76"/>
      <c r="AQ24" s="76"/>
      <c r="AR24" s="83"/>
      <c r="AS24" s="82"/>
      <c r="AT24" s="76"/>
      <c r="AU24" s="76"/>
      <c r="AV24" s="76"/>
      <c r="AW24" s="76"/>
      <c r="AX24" s="75">
        <f t="shared" si="13"/>
        <v>6</v>
      </c>
      <c r="AY24" s="76">
        <f t="shared" si="14"/>
        <v>7</v>
      </c>
      <c r="AZ24" s="76">
        <f t="shared" si="15"/>
        <v>3</v>
      </c>
      <c r="BA24" s="76">
        <f>(BA17&lt;AY24)*(BA17&gt;=AX24)*AZ24*BA16</f>
        <v>0</v>
      </c>
      <c r="BB24" s="75">
        <f t="shared" si="16"/>
        <v>6</v>
      </c>
      <c r="BC24" s="76">
        <f t="shared" si="17"/>
        <v>7</v>
      </c>
      <c r="BD24" s="76">
        <f t="shared" si="18"/>
        <v>3</v>
      </c>
      <c r="BE24" s="83">
        <f>(BE17&lt;BC24)*(BE17&gt;=BB24)*BD24*BE16</f>
        <v>0</v>
      </c>
      <c r="BH24" s="10"/>
    </row>
    <row r="25" spans="1:57" ht="13.5" thickTop="1">
      <c r="A25" s="127"/>
      <c r="B25" s="128" t="s">
        <v>16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30"/>
      <c r="M25" s="127"/>
      <c r="N25" s="128" t="s">
        <v>16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30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88" t="s">
        <v>20</v>
      </c>
      <c r="AO25" s="76"/>
      <c r="AP25" s="76"/>
      <c r="AQ25" s="76">
        <f>4-C28</f>
        <v>1</v>
      </c>
      <c r="AR25" s="83"/>
      <c r="AS25" s="88" t="s">
        <v>20</v>
      </c>
      <c r="AT25" s="76"/>
      <c r="AU25" s="76"/>
      <c r="AV25" s="76">
        <f>4-O28</f>
        <v>1</v>
      </c>
      <c r="AW25" s="76"/>
      <c r="AX25" s="75">
        <f t="shared" si="13"/>
        <v>7</v>
      </c>
      <c r="AY25" s="76">
        <f t="shared" si="14"/>
        <v>8</v>
      </c>
      <c r="AZ25" s="76">
        <f t="shared" si="15"/>
        <v>3.5</v>
      </c>
      <c r="BA25" s="76">
        <f>(BA17&lt;AY25)*(BA17&gt;=AX25)*AZ25*BA16</f>
        <v>0</v>
      </c>
      <c r="BB25" s="75">
        <f t="shared" si="16"/>
        <v>7</v>
      </c>
      <c r="BC25" s="76">
        <f t="shared" si="17"/>
        <v>8</v>
      </c>
      <c r="BD25" s="76">
        <f t="shared" si="18"/>
        <v>3.5</v>
      </c>
      <c r="BE25" s="83">
        <f>(BE17&lt;BC25)*(BE17&gt;=BB25)*BD25*BE16</f>
        <v>0</v>
      </c>
    </row>
    <row r="26" spans="1:57" ht="15.75">
      <c r="A26" s="127"/>
      <c r="B26" s="129" t="s">
        <v>17</v>
      </c>
      <c r="C26" s="131">
        <v>1</v>
      </c>
      <c r="D26" s="131"/>
      <c r="E26" s="129"/>
      <c r="F26" s="129"/>
      <c r="G26" s="129"/>
      <c r="H26" s="129"/>
      <c r="I26" s="129"/>
      <c r="J26" s="129"/>
      <c r="K26" s="129"/>
      <c r="L26" s="132">
        <f>C26*3</f>
        <v>3</v>
      </c>
      <c r="M26" s="129"/>
      <c r="N26" s="129" t="s">
        <v>17</v>
      </c>
      <c r="O26" s="131">
        <v>0</v>
      </c>
      <c r="P26" s="131"/>
      <c r="Q26" s="129"/>
      <c r="R26" s="129"/>
      <c r="S26" s="129"/>
      <c r="T26" s="129"/>
      <c r="U26" s="129"/>
      <c r="V26" s="129"/>
      <c r="W26" s="129"/>
      <c r="X26" s="132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89" t="s">
        <v>23</v>
      </c>
      <c r="AO26" s="90"/>
      <c r="AP26" s="90"/>
      <c r="AQ26" s="90"/>
      <c r="AR26" s="91">
        <f>SUM(AQ14:AQ26)</f>
        <v>1</v>
      </c>
      <c r="AS26" s="89" t="s">
        <v>23</v>
      </c>
      <c r="AT26" s="90"/>
      <c r="AU26" s="90"/>
      <c r="AV26" s="90"/>
      <c r="AW26" s="92">
        <f>SUM(AV14:AV26)</f>
        <v>0</v>
      </c>
      <c r="AX26" s="75">
        <f t="shared" si="13"/>
        <v>8</v>
      </c>
      <c r="AY26" s="76">
        <v>100</v>
      </c>
      <c r="AZ26" s="76">
        <f t="shared" si="15"/>
        <v>4</v>
      </c>
      <c r="BA26" s="76">
        <f>(BA17&lt;AY26)*(BA17&gt;=AX26)*AZ26*BA16</f>
        <v>0</v>
      </c>
      <c r="BB26" s="75">
        <f t="shared" si="16"/>
        <v>8</v>
      </c>
      <c r="BC26" s="76">
        <v>100</v>
      </c>
      <c r="BD26" s="76">
        <f t="shared" si="18"/>
        <v>4</v>
      </c>
      <c r="BE26" s="83">
        <f>(BE17&lt;BC26)*(BE17&gt;=BB26)*BD26*BE16</f>
        <v>0</v>
      </c>
    </row>
    <row r="27" spans="1:57" ht="15">
      <c r="A27" s="127"/>
      <c r="B27" s="129" t="s">
        <v>18</v>
      </c>
      <c r="C27" s="133">
        <v>3</v>
      </c>
      <c r="D27" s="133">
        <v>4</v>
      </c>
      <c r="E27" s="133">
        <v>3</v>
      </c>
      <c r="F27" s="134"/>
      <c r="G27" s="134"/>
      <c r="H27" s="129"/>
      <c r="I27" s="129"/>
      <c r="J27" s="129"/>
      <c r="K27" s="129"/>
      <c r="L27" s="130"/>
      <c r="M27" s="129"/>
      <c r="N27" s="129" t="s">
        <v>18</v>
      </c>
      <c r="O27" s="133">
        <v>3</v>
      </c>
      <c r="P27" s="133">
        <v>4</v>
      </c>
      <c r="Q27" s="133">
        <v>3</v>
      </c>
      <c r="R27" s="134"/>
      <c r="S27" s="134"/>
      <c r="T27" s="129"/>
      <c r="U27" s="129"/>
      <c r="V27" s="129"/>
      <c r="W27" s="129"/>
      <c r="X27" s="130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4"/>
      <c r="AO27" s="76"/>
      <c r="AP27" s="76"/>
      <c r="AQ27" s="76"/>
      <c r="AR27" s="76"/>
      <c r="AS27" s="76"/>
      <c r="AT27" s="76"/>
      <c r="AU27" s="76"/>
      <c r="AV27" s="76"/>
      <c r="AW27" s="76"/>
      <c r="BA27" s="93">
        <f>SUM(BA18:BA26)</f>
        <v>-0.5</v>
      </c>
      <c r="BB27" s="94"/>
      <c r="BC27" s="95"/>
      <c r="BD27" s="95"/>
      <c r="BE27" s="96">
        <f>SUM(BE18:BE26)</f>
        <v>0.5</v>
      </c>
    </row>
    <row r="28" spans="1:57" s="14" customFormat="1" ht="15">
      <c r="A28" s="127"/>
      <c r="B28" s="129" t="s">
        <v>19</v>
      </c>
      <c r="C28" s="135">
        <f>C27</f>
        <v>3</v>
      </c>
      <c r="D28" s="135">
        <f>D27</f>
        <v>4</v>
      </c>
      <c r="E28" s="135">
        <f>E27</f>
        <v>3</v>
      </c>
      <c r="F28" s="134"/>
      <c r="G28" s="134"/>
      <c r="H28" s="129"/>
      <c r="I28" s="129"/>
      <c r="J28" s="129"/>
      <c r="K28" s="129"/>
      <c r="L28" s="130"/>
      <c r="M28" s="129"/>
      <c r="N28" s="129" t="s">
        <v>19</v>
      </c>
      <c r="O28" s="135">
        <f>O27</f>
        <v>3</v>
      </c>
      <c r="P28" s="135">
        <f>P27</f>
        <v>4</v>
      </c>
      <c r="Q28" s="135">
        <f>Q27</f>
        <v>3</v>
      </c>
      <c r="R28" s="134"/>
      <c r="S28" s="134"/>
      <c r="T28" s="129"/>
      <c r="U28" s="129"/>
      <c r="V28" s="129"/>
      <c r="W28" s="129"/>
      <c r="X28" s="130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84"/>
      <c r="AO28" s="76"/>
      <c r="AP28" s="76"/>
      <c r="AQ28" s="76"/>
      <c r="AR28" s="76"/>
      <c r="AS28" s="76"/>
      <c r="AT28" s="76"/>
      <c r="AU28" s="76"/>
      <c r="AV28" s="76"/>
      <c r="AW28" s="76"/>
      <c r="AX28" s="75"/>
      <c r="AY28" s="76"/>
      <c r="AZ28" s="76"/>
      <c r="BA28" s="97"/>
      <c r="BB28" s="94"/>
      <c r="BC28" s="95"/>
      <c r="BD28" s="95"/>
      <c r="BE28" s="98"/>
    </row>
    <row r="29" spans="1:57" ht="15">
      <c r="A29" s="136"/>
      <c r="B29" s="137" t="s">
        <v>21</v>
      </c>
      <c r="C29" s="138"/>
      <c r="D29" s="138"/>
      <c r="E29" s="138"/>
      <c r="F29" s="139"/>
      <c r="G29" s="138"/>
      <c r="H29" s="137"/>
      <c r="I29" s="137"/>
      <c r="J29" s="137"/>
      <c r="K29" s="137"/>
      <c r="L29" s="140">
        <f>AW26</f>
        <v>0</v>
      </c>
      <c r="M29" s="136"/>
      <c r="N29" s="137" t="s">
        <v>22</v>
      </c>
      <c r="O29" s="138"/>
      <c r="P29" s="138"/>
      <c r="Q29" s="138"/>
      <c r="R29" s="139"/>
      <c r="S29" s="138"/>
      <c r="T29" s="137"/>
      <c r="U29" s="137"/>
      <c r="V29" s="137"/>
      <c r="W29" s="137"/>
      <c r="X29" s="140">
        <f>AR26</f>
        <v>1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84"/>
      <c r="AO29" s="76"/>
      <c r="AP29" s="76"/>
      <c r="AQ29" s="76"/>
      <c r="AR29" s="76"/>
      <c r="AS29" s="76"/>
      <c r="AT29" s="76"/>
      <c r="AU29" s="76"/>
      <c r="AV29" s="76"/>
      <c r="AW29" s="76"/>
      <c r="BA29" s="97"/>
      <c r="BB29" s="94"/>
      <c r="BC29" s="95"/>
      <c r="BD29" s="95"/>
      <c r="BE29" s="98"/>
    </row>
    <row r="30" spans="1:57" ht="15">
      <c r="A30" s="127"/>
      <c r="B30" s="141" t="s">
        <v>24</v>
      </c>
      <c r="C30" s="142"/>
      <c r="D30" s="142"/>
      <c r="E30" s="142"/>
      <c r="F30" s="143"/>
      <c r="G30" s="142"/>
      <c r="H30" s="141"/>
      <c r="I30" s="141"/>
      <c r="J30" s="141"/>
      <c r="K30" s="141"/>
      <c r="L30" s="144">
        <f>BA27</f>
        <v>-0.5</v>
      </c>
      <c r="M30" s="127"/>
      <c r="N30" s="141" t="s">
        <v>25</v>
      </c>
      <c r="O30" s="142"/>
      <c r="P30" s="142"/>
      <c r="Q30" s="142"/>
      <c r="R30" s="143"/>
      <c r="S30" s="142"/>
      <c r="T30" s="141"/>
      <c r="U30" s="141"/>
      <c r="V30" s="141"/>
      <c r="W30" s="141"/>
      <c r="X30" s="144">
        <f>BE27</f>
        <v>0.5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4"/>
      <c r="AO30" s="76"/>
      <c r="AP30" s="76"/>
      <c r="AQ30" s="76"/>
      <c r="AR30" s="76"/>
      <c r="AS30" s="76"/>
      <c r="AT30" s="76"/>
      <c r="AU30" s="76"/>
      <c r="AV30" s="76"/>
      <c r="AW30" s="76"/>
      <c r="BA30" s="97"/>
      <c r="BB30" s="94"/>
      <c r="BC30" s="95"/>
      <c r="BD30" s="95"/>
      <c r="BE30" s="98"/>
    </row>
    <row r="31" spans="1:57" ht="15">
      <c r="A31" s="145"/>
      <c r="B31" s="146"/>
      <c r="C31" s="147" t="s">
        <v>26</v>
      </c>
      <c r="D31" s="147" t="s">
        <v>27</v>
      </c>
      <c r="E31" s="147" t="s">
        <v>28</v>
      </c>
      <c r="F31" s="146"/>
      <c r="G31" s="146"/>
      <c r="H31" s="146"/>
      <c r="I31" s="146"/>
      <c r="J31" s="146"/>
      <c r="K31" s="146"/>
      <c r="L31" s="148">
        <f>SUM(L3:L30)</f>
        <v>80.5</v>
      </c>
      <c r="M31" s="145"/>
      <c r="N31" s="146"/>
      <c r="O31" s="147" t="s">
        <v>26</v>
      </c>
      <c r="P31" s="147" t="s">
        <v>27</v>
      </c>
      <c r="Q31" s="147" t="s">
        <v>28</v>
      </c>
      <c r="R31" s="146"/>
      <c r="S31" s="146"/>
      <c r="T31" s="146"/>
      <c r="U31" s="146"/>
      <c r="V31" s="146"/>
      <c r="W31" s="146"/>
      <c r="X31" s="148">
        <f>SUM(X3:X30)</f>
        <v>73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99"/>
      <c r="AO31" s="90"/>
      <c r="AP31" s="90"/>
      <c r="AQ31" s="90"/>
      <c r="AR31" s="90"/>
      <c r="AS31" s="90"/>
      <c r="AT31" s="90"/>
      <c r="AU31" s="90"/>
      <c r="AV31" s="90"/>
      <c r="AW31" s="90"/>
      <c r="AX31" s="100"/>
      <c r="AY31" s="90"/>
      <c r="AZ31" s="90"/>
      <c r="BA31" s="90"/>
      <c r="BB31" s="100"/>
      <c r="BC31" s="90"/>
      <c r="BD31" s="90"/>
      <c r="BE31" s="101"/>
    </row>
    <row r="32" spans="9:24" ht="24.75" customHeight="1">
      <c r="I32" s="77">
        <f>(J32=V32)*((L31-X31)&gt;=4)</f>
        <v>0</v>
      </c>
      <c r="J32" s="78">
        <f>1*(L31&gt;=66)+1*(L31&gt;=72)+1*(L31&gt;=77)+1*(L31&gt;=81)+1*(L31&gt;=85)+1*(L31&gt;=89)+1*(L31&gt;=93)+1*(L31&gt;=97)+1*(L31&gt;=101)+1*(L31&gt;=104)</f>
        <v>3</v>
      </c>
      <c r="K32" s="78"/>
      <c r="L32" s="160">
        <f>J32+(J32&lt;V32)*((X31-L31)&lt;3)+(X31&lt;59)+(J32=V32)*((L31-X31)&gt;=4)</f>
        <v>3</v>
      </c>
      <c r="U32" s="77">
        <f>(J32=V32)*((X31-L31)&gt;=4)</f>
        <v>0</v>
      </c>
      <c r="V32" s="78">
        <f>1*(X31&gt;=66)+1*(X31&gt;=72)+1*(X31&gt;=77)+1*(X31&gt;=81)+1*(X31&gt;=85)+1*(X31&gt;=89)+1*(X31&gt;=93)+1*(X31&gt;=97)+1*(X31&gt;=101)+1*(X31&gt;=104)</f>
        <v>2</v>
      </c>
      <c r="W32" s="78"/>
      <c r="X32" s="160">
        <f>V32+(V32&lt;J32)*((L31-X31)&lt;3)+(L31&lt;59)+(J32=V32)*((X31-L31)&gt;=4)</f>
        <v>2</v>
      </c>
    </row>
    <row r="33" ht="12.75">
      <c r="A33" s="4" t="s">
        <v>37</v>
      </c>
    </row>
    <row r="34" spans="1:57" s="168" customFormat="1" ht="12.75">
      <c r="A34" s="161"/>
      <c r="B34" s="162"/>
      <c r="C34" s="163"/>
      <c r="D34" s="169"/>
      <c r="E34" s="163"/>
      <c r="F34" s="163"/>
      <c r="G34" s="163"/>
      <c r="H34" s="163"/>
      <c r="I34" s="163"/>
      <c r="J34" s="163"/>
      <c r="K34" s="163"/>
      <c r="L34" s="164"/>
      <c r="M34" s="161"/>
      <c r="N34" s="170"/>
      <c r="O34" s="163"/>
      <c r="P34" s="169"/>
      <c r="Q34" s="163"/>
      <c r="R34" s="163"/>
      <c r="S34" s="163"/>
      <c r="T34" s="163"/>
      <c r="U34" s="163"/>
      <c r="V34" s="163"/>
      <c r="W34" s="163"/>
      <c r="X34" s="164"/>
      <c r="Y34" s="165"/>
      <c r="Z34" s="165"/>
      <c r="AA34" s="165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7"/>
      <c r="AX34" s="161"/>
      <c r="AY34" s="169"/>
      <c r="AZ34" s="169"/>
      <c r="BA34" s="169"/>
      <c r="BB34" s="161"/>
      <c r="BC34" s="169"/>
      <c r="BD34" s="169"/>
      <c r="BE34" s="169"/>
    </row>
    <row r="35" spans="1:57" s="168" customFormat="1" ht="12.75">
      <c r="A35" s="161"/>
      <c r="B35" s="162"/>
      <c r="C35" s="163"/>
      <c r="D35" s="169"/>
      <c r="E35" s="163"/>
      <c r="F35" s="163"/>
      <c r="G35" s="163"/>
      <c r="H35" s="163"/>
      <c r="I35" s="163"/>
      <c r="J35" s="163"/>
      <c r="K35" s="163"/>
      <c r="L35" s="164"/>
      <c r="M35" s="161"/>
      <c r="N35" s="170"/>
      <c r="O35" s="163"/>
      <c r="P35" s="169"/>
      <c r="Q35" s="163"/>
      <c r="R35" s="163"/>
      <c r="S35" s="163"/>
      <c r="T35" s="163"/>
      <c r="U35" s="163"/>
      <c r="V35" s="163"/>
      <c r="W35" s="163"/>
      <c r="X35" s="164"/>
      <c r="Y35" s="165"/>
      <c r="Z35" s="165"/>
      <c r="AA35" s="165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7"/>
      <c r="AX35" s="161"/>
      <c r="AY35" s="169"/>
      <c r="AZ35" s="169"/>
      <c r="BA35" s="169"/>
      <c r="BB35" s="161"/>
      <c r="BC35" s="169"/>
      <c r="BD35" s="169"/>
      <c r="BE35" s="169"/>
    </row>
    <row r="36" spans="1:57" s="168" customFormat="1" ht="12.75">
      <c r="A36" s="161"/>
      <c r="B36" s="162"/>
      <c r="C36" s="163"/>
      <c r="D36" s="169"/>
      <c r="E36" s="163"/>
      <c r="F36" s="163"/>
      <c r="G36" s="163"/>
      <c r="H36" s="163"/>
      <c r="I36" s="163"/>
      <c r="J36" s="163"/>
      <c r="K36" s="163"/>
      <c r="L36" s="164"/>
      <c r="M36" s="161"/>
      <c r="N36" s="170"/>
      <c r="O36" s="163"/>
      <c r="P36" s="169"/>
      <c r="Q36" s="163"/>
      <c r="R36" s="163"/>
      <c r="S36" s="163"/>
      <c r="T36" s="163"/>
      <c r="U36" s="163"/>
      <c r="V36" s="163"/>
      <c r="W36" s="163"/>
      <c r="X36" s="164"/>
      <c r="Y36" s="165"/>
      <c r="Z36" s="165"/>
      <c r="AA36" s="165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7"/>
      <c r="AX36" s="161"/>
      <c r="AY36" s="169"/>
      <c r="AZ36" s="169"/>
      <c r="BA36" s="169"/>
      <c r="BB36" s="161"/>
      <c r="BC36" s="169"/>
      <c r="BD36" s="169"/>
      <c r="BE36" s="169"/>
    </row>
    <row r="37" ht="12.75"/>
    <row r="38" spans="1:57" ht="30.75" customHeight="1">
      <c r="A38" s="117" t="s">
        <v>0</v>
      </c>
      <c r="B38" s="118" t="str">
        <f>Y4</f>
        <v>Galatosoray</v>
      </c>
      <c r="C38" s="119" t="s">
        <v>1</v>
      </c>
      <c r="D38" s="119" t="s">
        <v>2</v>
      </c>
      <c r="E38" s="120" t="s">
        <v>3</v>
      </c>
      <c r="F38" s="120" t="s">
        <v>4</v>
      </c>
      <c r="G38" s="119" t="s">
        <v>5</v>
      </c>
      <c r="H38" s="119" t="s">
        <v>6</v>
      </c>
      <c r="I38" s="120" t="s">
        <v>7</v>
      </c>
      <c r="J38" s="119" t="s">
        <v>8</v>
      </c>
      <c r="K38" s="119" t="s">
        <v>52</v>
      </c>
      <c r="L38" s="121" t="s">
        <v>9</v>
      </c>
      <c r="M38" s="122" t="s">
        <v>0</v>
      </c>
      <c r="N38" s="118" t="str">
        <f>Z4</f>
        <v>Real S.&amp; B.</v>
      </c>
      <c r="O38" s="119" t="s">
        <v>1</v>
      </c>
      <c r="P38" s="119" t="s">
        <v>2</v>
      </c>
      <c r="Q38" s="120" t="s">
        <v>3</v>
      </c>
      <c r="R38" s="120" t="s">
        <v>4</v>
      </c>
      <c r="S38" s="119" t="s">
        <v>5</v>
      </c>
      <c r="T38" s="119" t="s">
        <v>6</v>
      </c>
      <c r="U38" s="120" t="s">
        <v>7</v>
      </c>
      <c r="V38" s="119" t="s">
        <v>8</v>
      </c>
      <c r="W38" s="119" t="s">
        <v>52</v>
      </c>
      <c r="X38" s="121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9" t="s">
        <v>10</v>
      </c>
      <c r="AO38" s="80"/>
      <c r="AP38" s="80"/>
      <c r="AQ38" s="80"/>
      <c r="AR38" s="81"/>
      <c r="AS38" s="79" t="s">
        <v>11</v>
      </c>
      <c r="AT38" s="80"/>
      <c r="AU38" s="80"/>
      <c r="AV38" s="80"/>
      <c r="AW38" s="80"/>
      <c r="AX38" s="79"/>
      <c r="AY38" s="80"/>
      <c r="AZ38" s="80"/>
      <c r="BA38" s="80"/>
      <c r="BB38" s="79"/>
      <c r="BC38" s="80"/>
      <c r="BD38" s="80"/>
      <c r="BE38" s="81"/>
    </row>
    <row r="39" spans="1:57" ht="13.5" customHeight="1">
      <c r="A39" s="149">
        <v>1</v>
      </c>
      <c r="B39" s="191" t="s">
        <v>472</v>
      </c>
      <c r="C39" s="151">
        <f>VLOOKUP(B39,VOTI!$C$1:$Q$500,15,FALSE)</f>
        <v>7</v>
      </c>
      <c r="D39" s="151"/>
      <c r="E39" s="151">
        <f>VLOOKUP(B39,VOTI!$C$1:$O$500,4,FALSE)</f>
        <v>1</v>
      </c>
      <c r="F39" s="151"/>
      <c r="G39" s="151">
        <f>VLOOKUP(B39,VOTI!$C$1:$O$500,9,FALSE)</f>
        <v>0</v>
      </c>
      <c r="H39" s="151">
        <f>VLOOKUP(B39,VOTI!$C$1:$O$500,10,FALSE)</f>
        <v>0</v>
      </c>
      <c r="I39" s="151">
        <f>VLOOKUP(B39,VOTI!$C$1:$O$500,5,FALSE)</f>
        <v>0</v>
      </c>
      <c r="J39" s="151">
        <f>VLOOKUP(B39,VOTI!$C$1:$O$500,8,FALSE)</f>
        <v>0</v>
      </c>
      <c r="K39" s="153">
        <f>VLOOKUP(B39,VOTI!$C$1:$O$500,11,FALSE)</f>
        <v>0</v>
      </c>
      <c r="L39" s="152">
        <f>IF(D39=1,3,(C39-E39-F39-G39*0.5-H39*1+3*I39-2*J39-D39+K39))</f>
        <v>6</v>
      </c>
      <c r="M39" s="149">
        <v>1</v>
      </c>
      <c r="N39" s="29" t="s">
        <v>508</v>
      </c>
      <c r="O39" s="151">
        <f>VLOOKUP(N39,VOTI!$C$1:$Q$500,15,FALSE)</f>
        <v>6</v>
      </c>
      <c r="P39" s="151"/>
      <c r="Q39" s="151">
        <f>VLOOKUP(N39,VOTI!$C$1:$O$500,4,FALSE)</f>
        <v>1</v>
      </c>
      <c r="R39" s="151"/>
      <c r="S39" s="151">
        <f>VLOOKUP(N39,VOTI!$C$1:$O$500,9,FALSE)</f>
        <v>0</v>
      </c>
      <c r="T39" s="151">
        <f>VLOOKUP(N39,VOTI!$C$1:$O$500,10,FALSE)</f>
        <v>0</v>
      </c>
      <c r="U39" s="151">
        <f>VLOOKUP(N39,VOTI!$C$1:$O$500,5,FALSE)</f>
        <v>0</v>
      </c>
      <c r="V39" s="151">
        <f>VLOOKUP(N39,VOTI!$C$1:$O$500,8,FALSE)</f>
        <v>0</v>
      </c>
      <c r="W39" s="153">
        <f>VLOOKUP(N39,VOTI!$C$1:$O$500,11,FALSE)</f>
        <v>0</v>
      </c>
      <c r="X39" s="152">
        <f>IF(P39=1,3,(O39-Q39-R39-S39*0.5-T39*1+3*U39-2*V39-P39+W39))</f>
        <v>5</v>
      </c>
      <c r="Y39" s="8"/>
      <c r="Z39" s="190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2"/>
      <c r="AO39" s="76"/>
      <c r="AP39" s="76"/>
      <c r="AQ39" s="76"/>
      <c r="AR39" s="83"/>
      <c r="AS39" s="82"/>
      <c r="AT39" s="76"/>
      <c r="AU39" s="76"/>
      <c r="AV39" s="76"/>
      <c r="AW39" s="76"/>
      <c r="BE39" s="83"/>
    </row>
    <row r="40" spans="1:60" ht="13.5" customHeight="1">
      <c r="A40" s="149">
        <v>2</v>
      </c>
      <c r="B40" s="191" t="s">
        <v>473</v>
      </c>
      <c r="C40" s="153">
        <f>VLOOKUP(B40,VOTI!$C$1:$Q$500,15,FALSE)</f>
        <v>5.5</v>
      </c>
      <c r="D40" s="153"/>
      <c r="E40" s="153">
        <f>VLOOKUP(B40,VOTI!$C$1:$O$500,3,FALSE)</f>
        <v>0</v>
      </c>
      <c r="F40" s="153">
        <f>VLOOKUP(B40,VOTI!$C$1:$O$500,7,FALSE)</f>
        <v>0</v>
      </c>
      <c r="G40" s="153">
        <f>VLOOKUP(B40,VOTI!$C$1:$O$500,9,FALSE)</f>
        <v>1</v>
      </c>
      <c r="H40" s="153">
        <f>VLOOKUP(B40,VOTI!$C$1:$O$500,10,FALSE)</f>
        <v>0</v>
      </c>
      <c r="I40" s="153">
        <f>VLOOKUP(B40,VOTI!$C$1:$O$500,6,FALSE)</f>
        <v>0</v>
      </c>
      <c r="J40" s="153">
        <f>VLOOKUP(B40,VOTI!$C$1:$O$500,8,FALSE)</f>
        <v>0</v>
      </c>
      <c r="K40" s="153">
        <f>VLOOKUP(B40,VOTI!$C$1:$O$500,11,FALSE)</f>
        <v>0</v>
      </c>
      <c r="L40" s="152">
        <f>C40+3*E40+2*F40-G40*0.5-H40*1-2*I40-2*J40-D40+K40</f>
        <v>5</v>
      </c>
      <c r="M40" s="149">
        <v>2</v>
      </c>
      <c r="N40" s="54" t="s">
        <v>509</v>
      </c>
      <c r="O40" s="153">
        <f>VLOOKUP(N40,VOTI!$C$1:$Q$500,15,FALSE)</f>
        <v>6</v>
      </c>
      <c r="P40" s="153"/>
      <c r="Q40" s="153">
        <f>VLOOKUP(N40,VOTI!$C$1:$O$500,3,FALSE)</f>
        <v>0</v>
      </c>
      <c r="R40" s="153">
        <f>VLOOKUP(N40,VOTI!$C$1:$O$500,7,FALSE)</f>
        <v>0</v>
      </c>
      <c r="S40" s="153">
        <f>VLOOKUP(N40,VOTI!$C$1:$O$500,9,FALSE)</f>
        <v>1</v>
      </c>
      <c r="T40" s="153">
        <f>VLOOKUP(N40,VOTI!$C$1:$O$500,10,FALSE)</f>
        <v>0</v>
      </c>
      <c r="U40" s="153">
        <f>VLOOKUP(N40,VOTI!$C$1:$O$500,6,FALSE)</f>
        <v>0</v>
      </c>
      <c r="V40" s="153">
        <f>VLOOKUP(N40,VOTI!$C$1:$O$500,8,FALSE)</f>
        <v>0</v>
      </c>
      <c r="W40" s="153">
        <f>VLOOKUP(N40,VOTI!$C$1:$O$500,11,FALSE)</f>
        <v>0</v>
      </c>
      <c r="X40" s="152">
        <f>O40+3*Q40+2*R40-S40*0.5-T40*1-2*U40-2*V40-P40+W40</f>
        <v>5.5</v>
      </c>
      <c r="Y40" s="8"/>
      <c r="Z40" s="190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82">
        <v>1</v>
      </c>
      <c r="AO40" s="76">
        <f>1*OR(C64&gt;=AN40)</f>
        <v>1</v>
      </c>
      <c r="AP40" s="76">
        <f aca="true" t="shared" si="19" ref="AP40:AP45">AO40*C40</f>
        <v>5.5</v>
      </c>
      <c r="AQ40" s="76"/>
      <c r="AR40" s="83"/>
      <c r="AS40" s="82">
        <v>1</v>
      </c>
      <c r="AT40" s="76">
        <f>1*OR(O64&gt;=AS40)</f>
        <v>1</v>
      </c>
      <c r="AU40" s="76">
        <f aca="true" t="shared" si="20" ref="AU40:AU45">AT40*O40</f>
        <v>6</v>
      </c>
      <c r="AV40" s="76"/>
      <c r="AW40" s="76"/>
      <c r="AX40" s="75">
        <v>1</v>
      </c>
      <c r="BB40" s="75">
        <v>1</v>
      </c>
      <c r="BE40" s="83"/>
      <c r="BH40" s="10"/>
    </row>
    <row r="41" spans="1:60" ht="12.75">
      <c r="A41" s="149">
        <v>3</v>
      </c>
      <c r="B41" s="191" t="s">
        <v>474</v>
      </c>
      <c r="C41" s="153">
        <f>VLOOKUP(B41,VOTI!$C$1:$Q$500,15,FALSE)</f>
        <v>5.5</v>
      </c>
      <c r="D41" s="153"/>
      <c r="E41" s="153">
        <f>VLOOKUP(B41,VOTI!$C$1:$O$500,3,FALSE)</f>
        <v>0</v>
      </c>
      <c r="F41" s="153">
        <f>VLOOKUP(B41,VOTI!$C$1:$O$500,7,FALSE)</f>
        <v>0</v>
      </c>
      <c r="G41" s="153">
        <f>VLOOKUP(B41,VOTI!$C$1:$O$500,9,FALSE)</f>
        <v>0</v>
      </c>
      <c r="H41" s="153">
        <f>VLOOKUP(B41,VOTI!$C$1:$O$500,10,FALSE)</f>
        <v>0</v>
      </c>
      <c r="I41" s="153">
        <f>VLOOKUP(B41,VOTI!$C$1:$O$500,6,FALSE)</f>
        <v>0</v>
      </c>
      <c r="J41" s="153">
        <f>VLOOKUP(B41,VOTI!$C$1:$O$500,8,FALSE)</f>
        <v>0</v>
      </c>
      <c r="K41" s="153">
        <f>VLOOKUP(B41,VOTI!$C$1:$O$500,11,FALSE)</f>
        <v>0</v>
      </c>
      <c r="L41" s="152">
        <f aca="true" t="shared" si="21" ref="L41:L48">C41+3*E41+2*F41-G41*0.5-H41*1-2*I41-2*J41-D41+K41</f>
        <v>5.5</v>
      </c>
      <c r="M41" s="149">
        <v>3</v>
      </c>
      <c r="N41" s="54" t="s">
        <v>305</v>
      </c>
      <c r="O41" s="153">
        <f>VLOOKUP(N41,VOTI!$C$1:$Q$500,15,FALSE)</f>
        <v>5.5</v>
      </c>
      <c r="P41" s="153"/>
      <c r="Q41" s="153">
        <f>VLOOKUP(N41,VOTI!$C$1:$O$500,3,FALSE)</f>
        <v>0</v>
      </c>
      <c r="R41" s="153">
        <f>VLOOKUP(N41,VOTI!$C$1:$O$500,7,FALSE)</f>
        <v>0</v>
      </c>
      <c r="S41" s="153">
        <f>VLOOKUP(N41,VOTI!$C$1:$O$500,9,FALSE)</f>
        <v>1</v>
      </c>
      <c r="T41" s="153">
        <f>VLOOKUP(N41,VOTI!$C$1:$O$500,10,FALSE)</f>
        <v>0</v>
      </c>
      <c r="U41" s="153">
        <f>VLOOKUP(N41,VOTI!$C$1:$O$500,6,FALSE)</f>
        <v>0</v>
      </c>
      <c r="V41" s="153">
        <f>VLOOKUP(N41,VOTI!$C$1:$O$500,8,FALSE)</f>
        <v>0</v>
      </c>
      <c r="W41" s="153">
        <f>VLOOKUP(N41,VOTI!$C$1:$O$500,11,FALSE)</f>
        <v>0</v>
      </c>
      <c r="X41" s="152">
        <f aca="true" t="shared" si="22" ref="X41:X49">O41+3*Q41+2*R41-S41*0.5-T41*1-2*U41-2*V41-P41+W41</f>
        <v>5</v>
      </c>
      <c r="Y41" s="8"/>
      <c r="Z41" s="190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82">
        <v>2</v>
      </c>
      <c r="AO41" s="76">
        <f>1*OR(C64&gt;=AN41)</f>
        <v>1</v>
      </c>
      <c r="AP41" s="76">
        <f t="shared" si="19"/>
        <v>5.5</v>
      </c>
      <c r="AQ41" s="76"/>
      <c r="AR41" s="83"/>
      <c r="AS41" s="82">
        <v>2</v>
      </c>
      <c r="AT41" s="76">
        <f>1*OR(O64&gt;=AS41)</f>
        <v>1</v>
      </c>
      <c r="AU41" s="76">
        <f t="shared" si="20"/>
        <v>5.5</v>
      </c>
      <c r="AV41" s="76"/>
      <c r="AW41" s="76"/>
      <c r="AX41" s="75">
        <v>2</v>
      </c>
      <c r="BB41" s="75">
        <v>2</v>
      </c>
      <c r="BE41" s="83"/>
      <c r="BH41" s="10"/>
    </row>
    <row r="42" spans="1:60" ht="12.75">
      <c r="A42" s="149">
        <v>13</v>
      </c>
      <c r="B42" s="191" t="s">
        <v>485</v>
      </c>
      <c r="C42" s="304">
        <f>VLOOKUP(B42,VOTI!$C$1:$Q$500,15,FALSE)</f>
        <v>5</v>
      </c>
      <c r="D42" s="153"/>
      <c r="E42" s="153">
        <f>VLOOKUP(B42,VOTI!$C$1:$O$500,3,FALSE)</f>
        <v>0</v>
      </c>
      <c r="F42" s="153">
        <f>VLOOKUP(B42,VOTI!$C$1:$O$500,7,FALSE)</f>
        <v>0</v>
      </c>
      <c r="G42" s="153">
        <f>VLOOKUP(B42,VOTI!$C$1:$O$500,9,FALSE)</f>
        <v>0</v>
      </c>
      <c r="H42" s="153">
        <f>VLOOKUP(B42,VOTI!$C$1:$O$500,10,FALSE)</f>
        <v>0</v>
      </c>
      <c r="I42" s="153">
        <f>VLOOKUP(B42,VOTI!$C$1:$O$500,6,FALSE)</f>
        <v>0</v>
      </c>
      <c r="J42" s="153">
        <f>VLOOKUP(B42,VOTI!$C$1:$O$500,8,FALSE)</f>
        <v>1</v>
      </c>
      <c r="K42" s="153">
        <f>VLOOKUP(B42,VOTI!$C$1:$O$500,11,FALSE)</f>
        <v>0</v>
      </c>
      <c r="L42" s="152">
        <f t="shared" si="21"/>
        <v>3</v>
      </c>
      <c r="M42" s="149">
        <v>4</v>
      </c>
      <c r="N42" s="54" t="s">
        <v>510</v>
      </c>
      <c r="O42" s="153">
        <f>VLOOKUP(N42,VOTI!$C$1:$Q$500,15,FALSE)</f>
        <v>5</v>
      </c>
      <c r="P42" s="153"/>
      <c r="Q42" s="153">
        <f>VLOOKUP(N42,VOTI!$C$1:$O$500,3,FALSE)</f>
        <v>0</v>
      </c>
      <c r="R42" s="153">
        <f>VLOOKUP(N42,VOTI!$C$1:$O$500,7,FALSE)</f>
        <v>0</v>
      </c>
      <c r="S42" s="153">
        <f>VLOOKUP(N42,VOTI!$C$1:$O$500,9,FALSE)</f>
        <v>0</v>
      </c>
      <c r="T42" s="153">
        <f>VLOOKUP(N42,VOTI!$C$1:$O$500,10,FALSE)</f>
        <v>0</v>
      </c>
      <c r="U42" s="153">
        <f>VLOOKUP(N42,VOTI!$C$1:$O$500,6,FALSE)</f>
        <v>0</v>
      </c>
      <c r="V42" s="153">
        <f>VLOOKUP(N42,VOTI!$C$1:$O$500,8,FALSE)</f>
        <v>0</v>
      </c>
      <c r="W42" s="153">
        <f>VLOOKUP(N42,VOTI!$C$1:$O$500,11,FALSE)</f>
        <v>0</v>
      </c>
      <c r="X42" s="152">
        <f t="shared" si="22"/>
        <v>5</v>
      </c>
      <c r="Y42" s="8"/>
      <c r="Z42" s="190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82">
        <v>3</v>
      </c>
      <c r="AO42" s="76">
        <f>1*OR(C64&gt;=AN42)</f>
        <v>1</v>
      </c>
      <c r="AP42" s="76">
        <f t="shared" si="19"/>
        <v>5</v>
      </c>
      <c r="AQ42" s="76"/>
      <c r="AR42" s="83"/>
      <c r="AS42" s="82">
        <v>3</v>
      </c>
      <c r="AT42" s="76">
        <f>1*OR(O64&gt;=AS42)</f>
        <v>1</v>
      </c>
      <c r="AU42" s="76">
        <f t="shared" si="20"/>
        <v>5</v>
      </c>
      <c r="AV42" s="76"/>
      <c r="AW42" s="76"/>
      <c r="AX42" s="75">
        <v>3</v>
      </c>
      <c r="BB42" s="75">
        <v>3</v>
      </c>
      <c r="BE42" s="83"/>
      <c r="BH42" s="10"/>
    </row>
    <row r="43" spans="1:60" ht="12.75">
      <c r="A43" s="149">
        <v>5</v>
      </c>
      <c r="B43" s="191" t="s">
        <v>476</v>
      </c>
      <c r="C43" s="153">
        <f>VLOOKUP(B43,VOTI!$C$1:$Q$500,15,FALSE)</f>
        <v>6</v>
      </c>
      <c r="D43" s="153"/>
      <c r="E43" s="153">
        <f>VLOOKUP(B43,VOTI!$C$1:$O$500,3,FALSE)</f>
        <v>0</v>
      </c>
      <c r="F43" s="153">
        <f>VLOOKUP(B43,VOTI!$C$1:$O$500,7,FALSE)</f>
        <v>0</v>
      </c>
      <c r="G43" s="153">
        <f>VLOOKUP(B43,VOTI!$C$1:$O$500,9,FALSE)</f>
        <v>1</v>
      </c>
      <c r="H43" s="153">
        <f>VLOOKUP(B43,VOTI!$C$1:$O$500,10,FALSE)</f>
        <v>0</v>
      </c>
      <c r="I43" s="153">
        <f>VLOOKUP(B43,VOTI!$C$1:$O$500,6,FALSE)</f>
        <v>0</v>
      </c>
      <c r="J43" s="153">
        <f>VLOOKUP(B43,VOTI!$C$1:$O$500,8,FALSE)</f>
        <v>0</v>
      </c>
      <c r="K43" s="153">
        <f>VLOOKUP(B43,VOTI!$C$1:$O$500,11,FALSE)</f>
        <v>0</v>
      </c>
      <c r="L43" s="152">
        <f t="shared" si="21"/>
        <v>5.5</v>
      </c>
      <c r="M43" s="149">
        <v>5</v>
      </c>
      <c r="N43" s="55" t="s">
        <v>511</v>
      </c>
      <c r="O43" s="153">
        <f>VLOOKUP(N43,VOTI!$C$1:$Q$500,15,FALSE)</f>
        <v>5</v>
      </c>
      <c r="P43" s="153"/>
      <c r="Q43" s="153">
        <f>VLOOKUP(N43,VOTI!$C$1:$O$500,3,FALSE)</f>
        <v>0</v>
      </c>
      <c r="R43" s="153">
        <f>VLOOKUP(N43,VOTI!$C$1:$O$500,7,FALSE)</f>
        <v>0</v>
      </c>
      <c r="S43" s="153">
        <f>VLOOKUP(N43,VOTI!$C$1:$O$500,9,FALSE)</f>
        <v>1</v>
      </c>
      <c r="T43" s="153">
        <f>VLOOKUP(N43,VOTI!$C$1:$O$500,10,FALSE)</f>
        <v>0</v>
      </c>
      <c r="U43" s="153">
        <f>VLOOKUP(N43,VOTI!$C$1:$O$500,6,FALSE)</f>
        <v>0</v>
      </c>
      <c r="V43" s="153">
        <f>VLOOKUP(N43,VOTI!$C$1:$O$500,8,FALSE)</f>
        <v>0</v>
      </c>
      <c r="W43" s="153">
        <f>VLOOKUP(N43,VOTI!$C$1:$O$500,11,FALSE)</f>
        <v>0</v>
      </c>
      <c r="X43" s="152">
        <f t="shared" si="22"/>
        <v>4.5</v>
      </c>
      <c r="Y43" s="8"/>
      <c r="Z43" s="190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82">
        <v>4</v>
      </c>
      <c r="AO43" s="76">
        <f>1*OR(C64&gt;=AN43)</f>
        <v>0</v>
      </c>
      <c r="AP43" s="76">
        <f t="shared" si="19"/>
        <v>0</v>
      </c>
      <c r="AQ43" s="76"/>
      <c r="AR43" s="83"/>
      <c r="AS43" s="82">
        <v>4</v>
      </c>
      <c r="AT43" s="76">
        <f>1*OR(O64&gt;=AS43)</f>
        <v>0</v>
      </c>
      <c r="AU43" s="76">
        <f t="shared" si="20"/>
        <v>0</v>
      </c>
      <c r="AV43" s="76"/>
      <c r="AW43" s="76"/>
      <c r="AX43" s="75">
        <v>4</v>
      </c>
      <c r="AY43" s="76">
        <f>1*(C63&lt;AX43)*(AX43&lt;=(C63+D64))</f>
        <v>1</v>
      </c>
      <c r="AZ43" s="76">
        <f aca="true" t="shared" si="23" ref="AZ43:AZ49">C43*AY43</f>
        <v>6</v>
      </c>
      <c r="BB43" s="75">
        <v>4</v>
      </c>
      <c r="BC43" s="76">
        <f>1*(O63&lt;BB43)*(BB43&lt;=(O63+P64))</f>
        <v>1</v>
      </c>
      <c r="BD43" s="76">
        <f aca="true" t="shared" si="24" ref="BD43:BD49">O43*BC43</f>
        <v>5</v>
      </c>
      <c r="BE43" s="83"/>
      <c r="BH43" s="10"/>
    </row>
    <row r="44" spans="1:60" ht="12.75">
      <c r="A44" s="149">
        <v>6</v>
      </c>
      <c r="B44" s="191" t="s">
        <v>477</v>
      </c>
      <c r="C44" s="153">
        <f>VLOOKUP(B44,VOTI!$C$1:$Q$500,15,FALSE)</f>
        <v>6</v>
      </c>
      <c r="D44" s="153"/>
      <c r="E44" s="153">
        <f>VLOOKUP(B44,VOTI!$C$1:$O$500,3,FALSE)</f>
        <v>0</v>
      </c>
      <c r="F44" s="153">
        <f>VLOOKUP(B44,VOTI!$C$1:$O$500,7,FALSE)</f>
        <v>0</v>
      </c>
      <c r="G44" s="153">
        <f>VLOOKUP(B44,VOTI!$C$1:$O$500,9,FALSE)</f>
        <v>1</v>
      </c>
      <c r="H44" s="153">
        <f>VLOOKUP(B44,VOTI!$C$1:$O$500,10,FALSE)</f>
        <v>0</v>
      </c>
      <c r="I44" s="153">
        <f>VLOOKUP(B44,VOTI!$C$1:$O$500,6,FALSE)</f>
        <v>0</v>
      </c>
      <c r="J44" s="153">
        <f>VLOOKUP(B44,VOTI!$C$1:$O$500,8,FALSE)</f>
        <v>0</v>
      </c>
      <c r="K44" s="153">
        <f>VLOOKUP(B44,VOTI!$C$1:$O$500,11,FALSE)</f>
        <v>0</v>
      </c>
      <c r="L44" s="152">
        <f t="shared" si="21"/>
        <v>5.5</v>
      </c>
      <c r="M44" s="149">
        <v>6</v>
      </c>
      <c r="N44" s="55" t="s">
        <v>239</v>
      </c>
      <c r="O44" s="153">
        <f>VLOOKUP(N44,VOTI!$C$1:$Q$500,15,FALSE)</f>
        <v>6</v>
      </c>
      <c r="P44" s="153"/>
      <c r="Q44" s="153">
        <f>VLOOKUP(N44,VOTI!$C$1:$O$500,3,FALSE)</f>
        <v>0</v>
      </c>
      <c r="R44" s="153">
        <f>VLOOKUP(N44,VOTI!$C$1:$O$500,7,FALSE)</f>
        <v>0</v>
      </c>
      <c r="S44" s="153">
        <f>VLOOKUP(N44,VOTI!$C$1:$O$500,9,FALSE)</f>
        <v>0</v>
      </c>
      <c r="T44" s="153">
        <f>VLOOKUP(N44,VOTI!$C$1:$O$500,10,FALSE)</f>
        <v>0</v>
      </c>
      <c r="U44" s="153">
        <f>VLOOKUP(N44,VOTI!$C$1:$O$500,6,FALSE)</f>
        <v>0</v>
      </c>
      <c r="V44" s="153">
        <f>VLOOKUP(N44,VOTI!$C$1:$O$500,8,FALSE)</f>
        <v>0</v>
      </c>
      <c r="W44" s="153">
        <f>VLOOKUP(N44,VOTI!$C$1:$O$500,11,FALSE)</f>
        <v>0</v>
      </c>
      <c r="X44" s="152">
        <f t="shared" si="22"/>
        <v>6</v>
      </c>
      <c r="Y44" s="8"/>
      <c r="Z44" s="190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2">
        <v>5</v>
      </c>
      <c r="AO44" s="76">
        <f>1*OR(C64&gt;=AN44)</f>
        <v>0</v>
      </c>
      <c r="AP44" s="76">
        <f t="shared" si="19"/>
        <v>0</v>
      </c>
      <c r="AQ44" s="76"/>
      <c r="AR44" s="83"/>
      <c r="AS44" s="82">
        <v>5</v>
      </c>
      <c r="AT44" s="76">
        <f>1*OR(O64&gt;=AS44)</f>
        <v>0</v>
      </c>
      <c r="AU44" s="76">
        <f t="shared" si="20"/>
        <v>0</v>
      </c>
      <c r="AV44" s="76"/>
      <c r="AW44" s="76"/>
      <c r="AX44" s="75">
        <v>5</v>
      </c>
      <c r="AY44" s="76">
        <f>1*(C63&lt;AX44)*(AX44&lt;=(C63+D64))</f>
        <v>1</v>
      </c>
      <c r="AZ44" s="76">
        <f t="shared" si="23"/>
        <v>6</v>
      </c>
      <c r="BB44" s="75">
        <v>5</v>
      </c>
      <c r="BC44" s="76">
        <f>1*(O63&lt;BB44)*(BB44&lt;=(O63+P64))</f>
        <v>1</v>
      </c>
      <c r="BD44" s="76">
        <f t="shared" si="24"/>
        <v>6</v>
      </c>
      <c r="BE44" s="83"/>
      <c r="BH44" s="10"/>
    </row>
    <row r="45" spans="1:60" ht="12.75">
      <c r="A45" s="149">
        <v>7</v>
      </c>
      <c r="B45" s="191" t="s">
        <v>478</v>
      </c>
      <c r="C45" s="153">
        <f>VLOOKUP(B45,VOTI!$C$1:$Q$500,15,FALSE)</f>
        <v>6.5</v>
      </c>
      <c r="D45" s="153"/>
      <c r="E45" s="153">
        <f>VLOOKUP(B45,VOTI!$C$1:$O$500,3,FALSE)</f>
        <v>1</v>
      </c>
      <c r="F45" s="153">
        <f>VLOOKUP(B45,VOTI!$C$1:$O$500,7,FALSE)</f>
        <v>0</v>
      </c>
      <c r="G45" s="153">
        <f>VLOOKUP(B45,VOTI!$C$1:$O$500,9,FALSE)</f>
        <v>0</v>
      </c>
      <c r="H45" s="153">
        <f>VLOOKUP(B45,VOTI!$C$1:$O$500,10,FALSE)</f>
        <v>0</v>
      </c>
      <c r="I45" s="153">
        <f>VLOOKUP(B45,VOTI!$C$1:$O$500,6,FALSE)</f>
        <v>0</v>
      </c>
      <c r="J45" s="153">
        <f>VLOOKUP(B45,VOTI!$C$1:$O$500,8,FALSE)</f>
        <v>0</v>
      </c>
      <c r="K45" s="153">
        <f>VLOOKUP(B45,VOTI!$C$1:$O$500,11,FALSE)</f>
        <v>0</v>
      </c>
      <c r="L45" s="152">
        <f t="shared" si="21"/>
        <v>9.5</v>
      </c>
      <c r="M45" s="149">
        <v>7</v>
      </c>
      <c r="N45" s="55" t="s">
        <v>519</v>
      </c>
      <c r="O45" s="153">
        <f>VLOOKUP(N45,VOTI!$C$1:$Q$500,15,FALSE)</f>
        <v>6.5</v>
      </c>
      <c r="P45" s="153"/>
      <c r="Q45" s="153">
        <f>VLOOKUP(N45,VOTI!$C$1:$O$500,3,FALSE)</f>
        <v>0</v>
      </c>
      <c r="R45" s="153">
        <f>VLOOKUP(N45,VOTI!$C$1:$O$500,7,FALSE)</f>
        <v>0</v>
      </c>
      <c r="S45" s="153">
        <f>VLOOKUP(N45,VOTI!$C$1:$O$500,9,FALSE)</f>
        <v>0</v>
      </c>
      <c r="T45" s="153">
        <f>VLOOKUP(N45,VOTI!$C$1:$O$500,10,FALSE)</f>
        <v>0</v>
      </c>
      <c r="U45" s="153">
        <f>VLOOKUP(N45,VOTI!$C$1:$O$500,6,FALSE)</f>
        <v>0</v>
      </c>
      <c r="V45" s="153">
        <f>VLOOKUP(N45,VOTI!$C$1:$O$500,8,FALSE)</f>
        <v>0</v>
      </c>
      <c r="W45" s="153">
        <f>VLOOKUP(N45,VOTI!$C$1:$O$500,11,FALSE)</f>
        <v>0</v>
      </c>
      <c r="X45" s="152">
        <f t="shared" si="22"/>
        <v>6.5</v>
      </c>
      <c r="Y45" s="8"/>
      <c r="Z45" s="190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82">
        <v>6</v>
      </c>
      <c r="AO45" s="76">
        <f>1*OR(C64&gt;=AN45)</f>
        <v>0</v>
      </c>
      <c r="AP45" s="76">
        <f t="shared" si="19"/>
        <v>0</v>
      </c>
      <c r="AQ45" s="76"/>
      <c r="AR45" s="83"/>
      <c r="AS45" s="82">
        <v>6</v>
      </c>
      <c r="AT45" s="76">
        <f>1*OR(O64&gt;=AS45)</f>
        <v>0</v>
      </c>
      <c r="AU45" s="76">
        <f t="shared" si="20"/>
        <v>0</v>
      </c>
      <c r="AV45" s="76"/>
      <c r="AW45" s="76"/>
      <c r="AX45" s="75">
        <v>6</v>
      </c>
      <c r="AY45" s="76">
        <f>1*(C63&lt;AX45)*(AX45&lt;=(C63+D64))</f>
        <v>1</v>
      </c>
      <c r="AZ45" s="76">
        <f t="shared" si="23"/>
        <v>6.5</v>
      </c>
      <c r="BB45" s="75">
        <v>6</v>
      </c>
      <c r="BC45" s="76">
        <f>1*(O63&lt;BB45)*(BB45&lt;=(O63+P64))</f>
        <v>1</v>
      </c>
      <c r="BD45" s="76">
        <f t="shared" si="24"/>
        <v>6.5</v>
      </c>
      <c r="BE45" s="83"/>
      <c r="BH45" s="10"/>
    </row>
    <row r="46" spans="1:60" ht="12.75">
      <c r="A46" s="149">
        <v>16</v>
      </c>
      <c r="B46" s="191" t="s">
        <v>488</v>
      </c>
      <c r="C46" s="153">
        <f>VLOOKUP(B46,VOTI!$C$1:$Q$500,15,FALSE)</f>
        <v>5.5</v>
      </c>
      <c r="D46" s="153"/>
      <c r="E46" s="153">
        <f>VLOOKUP(B46,VOTI!$C$1:$O$500,3,FALSE)</f>
        <v>0</v>
      </c>
      <c r="F46" s="153">
        <f>VLOOKUP(B46,VOTI!$C$1:$O$500,7,FALSE)</f>
        <v>0</v>
      </c>
      <c r="G46" s="153">
        <f>VLOOKUP(B46,VOTI!$C$1:$O$500,9,FALSE)</f>
        <v>0</v>
      </c>
      <c r="H46" s="153">
        <f>VLOOKUP(B46,VOTI!$C$1:$O$500,10,FALSE)</f>
        <v>0</v>
      </c>
      <c r="I46" s="153">
        <f>VLOOKUP(B46,VOTI!$C$1:$O$500,6,FALSE)</f>
        <v>0</v>
      </c>
      <c r="J46" s="153">
        <f>VLOOKUP(B46,VOTI!$C$1:$O$500,8,FALSE)</f>
        <v>0</v>
      </c>
      <c r="K46" s="153">
        <f>VLOOKUP(B46,VOTI!$C$1:$O$500,11,FALSE)</f>
        <v>0</v>
      </c>
      <c r="L46" s="152">
        <f t="shared" si="21"/>
        <v>5.5</v>
      </c>
      <c r="M46" s="149">
        <v>8</v>
      </c>
      <c r="N46" s="55" t="s">
        <v>314</v>
      </c>
      <c r="O46" s="153">
        <f>VLOOKUP(N46,VOTI!$C$1:$Q$500,15,FALSE)</f>
        <v>6.5</v>
      </c>
      <c r="P46" s="153"/>
      <c r="Q46" s="153">
        <f>VLOOKUP(N46,VOTI!$C$1:$O$500,3,FALSE)</f>
        <v>0</v>
      </c>
      <c r="R46" s="153">
        <f>VLOOKUP(N46,VOTI!$C$1:$O$500,7,FALSE)</f>
        <v>0</v>
      </c>
      <c r="S46" s="153">
        <f>VLOOKUP(N46,VOTI!$C$1:$O$500,9,FALSE)</f>
        <v>0</v>
      </c>
      <c r="T46" s="153">
        <f>VLOOKUP(N46,VOTI!$C$1:$O$500,10,FALSE)</f>
        <v>0</v>
      </c>
      <c r="U46" s="153">
        <f>VLOOKUP(N46,VOTI!$C$1:$O$500,6,FALSE)</f>
        <v>0</v>
      </c>
      <c r="V46" s="153">
        <f>VLOOKUP(N46,VOTI!$C$1:$O$500,8,FALSE)</f>
        <v>0</v>
      </c>
      <c r="W46" s="153">
        <f>VLOOKUP(N46,VOTI!$C$1:$O$500,11,FALSE)</f>
        <v>0</v>
      </c>
      <c r="X46" s="152">
        <f t="shared" si="22"/>
        <v>6.5</v>
      </c>
      <c r="Y46" s="8"/>
      <c r="Z46" s="190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82"/>
      <c r="AO46" s="76"/>
      <c r="AP46" s="76"/>
      <c r="AQ46" s="76"/>
      <c r="AR46" s="83"/>
      <c r="AS46" s="82"/>
      <c r="AT46" s="76"/>
      <c r="AU46" s="76"/>
      <c r="AV46" s="76"/>
      <c r="AW46" s="76"/>
      <c r="AX46" s="75">
        <v>7</v>
      </c>
      <c r="AY46" s="76">
        <f>1*(C63&lt;AX46)*(AX46&lt;=(C63+D64))</f>
        <v>1</v>
      </c>
      <c r="AZ46" s="76">
        <f t="shared" si="23"/>
        <v>5.5</v>
      </c>
      <c r="BB46" s="75">
        <v>7</v>
      </c>
      <c r="BC46" s="76">
        <f>1*(O63&lt;BB46)*(BB46&lt;=(O63+P64))</f>
        <v>1</v>
      </c>
      <c r="BD46" s="76">
        <f t="shared" si="24"/>
        <v>6.5</v>
      </c>
      <c r="BE46" s="83"/>
      <c r="BH46" s="10"/>
    </row>
    <row r="47" spans="1:60" ht="12.75">
      <c r="A47" s="149">
        <v>9</v>
      </c>
      <c r="B47" s="191" t="s">
        <v>480</v>
      </c>
      <c r="C47" s="153">
        <f>VLOOKUP(B47,VOTI!$C$1:$Q$500,15,FALSE)</f>
        <v>4</v>
      </c>
      <c r="D47" s="153"/>
      <c r="E47" s="153">
        <f>VLOOKUP(B47,VOTI!$C$1:$O$500,3,FALSE)</f>
        <v>0</v>
      </c>
      <c r="F47" s="153">
        <f>VLOOKUP(B47,VOTI!$C$1:$O$500,7,FALSE)</f>
        <v>0</v>
      </c>
      <c r="G47" s="153">
        <f>VLOOKUP(B47,VOTI!$C$1:$O$500,9,FALSE)</f>
        <v>0</v>
      </c>
      <c r="H47" s="153">
        <f>VLOOKUP(B47,VOTI!$C$1:$O$500,10,FALSE)</f>
        <v>1</v>
      </c>
      <c r="I47" s="153">
        <f>VLOOKUP(B47,VOTI!$C$1:$O$500,6,FALSE)</f>
        <v>0</v>
      </c>
      <c r="J47" s="153">
        <f>VLOOKUP(B47,VOTI!$C$1:$O$500,8,FALSE)</f>
        <v>0</v>
      </c>
      <c r="K47" s="153">
        <f>VLOOKUP(B47,VOTI!$C$1:$O$500,11,FALSE)</f>
        <v>0</v>
      </c>
      <c r="L47" s="152">
        <f t="shared" si="21"/>
        <v>3</v>
      </c>
      <c r="M47" s="149">
        <v>9</v>
      </c>
      <c r="N47" s="56" t="s">
        <v>512</v>
      </c>
      <c r="O47" s="153">
        <f>VLOOKUP(N47,VOTI!$C$1:$Q$500,15,FALSE)</f>
        <v>6.5</v>
      </c>
      <c r="P47" s="153"/>
      <c r="Q47" s="153">
        <f>VLOOKUP(N47,VOTI!$C$1:$O$500,3,FALSE)</f>
        <v>0</v>
      </c>
      <c r="R47" s="153">
        <f>VLOOKUP(N47,VOTI!$C$1:$O$500,7,FALSE)</f>
        <v>0</v>
      </c>
      <c r="S47" s="153">
        <f>VLOOKUP(N47,VOTI!$C$1:$O$500,9,FALSE)</f>
        <v>0</v>
      </c>
      <c r="T47" s="153">
        <f>VLOOKUP(N47,VOTI!$C$1:$O$500,10,FALSE)</f>
        <v>0</v>
      </c>
      <c r="U47" s="153">
        <f>VLOOKUP(N47,VOTI!$C$1:$O$500,6,FALSE)</f>
        <v>0</v>
      </c>
      <c r="V47" s="153">
        <f>VLOOKUP(N47,VOTI!$C$1:$O$500,8,FALSE)</f>
        <v>0</v>
      </c>
      <c r="W47" s="153">
        <f>VLOOKUP(N47,VOTI!$C$1:$O$500,11,FALSE)</f>
        <v>0</v>
      </c>
      <c r="X47" s="152">
        <f t="shared" si="22"/>
        <v>6.5</v>
      </c>
      <c r="Y47" s="8"/>
      <c r="Z47" s="190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82"/>
      <c r="AO47" s="84">
        <f>COUNTIF(AO40:AO45,1)</f>
        <v>3</v>
      </c>
      <c r="AP47" s="76">
        <f>SUM(AP40:AP45)</f>
        <v>16</v>
      </c>
      <c r="AQ47" s="76"/>
      <c r="AR47" s="83"/>
      <c r="AS47" s="82"/>
      <c r="AT47" s="84">
        <f>COUNTIF(AT40:AT45,1)</f>
        <v>3</v>
      </c>
      <c r="AU47" s="76">
        <f>SUM(AU40:AU45)</f>
        <v>16.5</v>
      </c>
      <c r="AV47" s="76"/>
      <c r="AW47" s="76"/>
      <c r="AX47" s="75">
        <v>8</v>
      </c>
      <c r="AY47" s="76">
        <f>1*(C63&lt;AX47)*(AX47&lt;=(C63+D64))</f>
        <v>0</v>
      </c>
      <c r="AZ47" s="76">
        <f t="shared" si="23"/>
        <v>0</v>
      </c>
      <c r="BB47" s="75">
        <v>8</v>
      </c>
      <c r="BC47" s="76">
        <f>1*(O63&lt;BB47)*(BB47&lt;=(O63+P64))</f>
        <v>0</v>
      </c>
      <c r="BD47" s="76">
        <f t="shared" si="24"/>
        <v>0</v>
      </c>
      <c r="BE47" s="83"/>
      <c r="BH47" s="10"/>
    </row>
    <row r="48" spans="1:60" ht="12.75">
      <c r="A48" s="149">
        <v>10</v>
      </c>
      <c r="B48" s="191" t="s">
        <v>481</v>
      </c>
      <c r="C48" s="153">
        <f>VLOOKUP(B48,VOTI!$C$1:$Q$500,15,FALSE)</f>
        <v>6.5</v>
      </c>
      <c r="D48" s="153"/>
      <c r="E48" s="153">
        <f>VLOOKUP(B48,VOTI!$C$1:$O$500,3,FALSE)</f>
        <v>0</v>
      </c>
      <c r="F48" s="153">
        <f>VLOOKUP(B48,VOTI!$C$1:$O$500,7,FALSE)</f>
        <v>0</v>
      </c>
      <c r="G48" s="153">
        <f>VLOOKUP(B48,VOTI!$C$1:$O$500,9,FALSE)</f>
        <v>0</v>
      </c>
      <c r="H48" s="153">
        <f>VLOOKUP(B48,VOTI!$C$1:$O$500,10,FALSE)</f>
        <v>0</v>
      </c>
      <c r="I48" s="153">
        <f>VLOOKUP(B48,VOTI!$C$1:$O$500,6,FALSE)</f>
        <v>0</v>
      </c>
      <c r="J48" s="153">
        <f>VLOOKUP(B48,VOTI!$C$1:$O$500,8,FALSE)</f>
        <v>0</v>
      </c>
      <c r="K48" s="153">
        <f>VLOOKUP(B48,VOTI!$C$1:$O$500,11,FALSE)</f>
        <v>0</v>
      </c>
      <c r="L48" s="152">
        <f t="shared" si="21"/>
        <v>6.5</v>
      </c>
      <c r="M48" s="149">
        <v>10</v>
      </c>
      <c r="N48" s="56" t="s">
        <v>325</v>
      </c>
      <c r="O48" s="153">
        <f>VLOOKUP(N48,VOTI!$C$1:$Q$500,15,FALSE)</f>
        <v>5.5</v>
      </c>
      <c r="P48" s="153"/>
      <c r="Q48" s="153">
        <f>VLOOKUP(N48,VOTI!$C$1:$O$500,3,FALSE)</f>
        <v>0</v>
      </c>
      <c r="R48" s="153">
        <f>VLOOKUP(N48,VOTI!$C$1:$O$500,7,FALSE)</f>
        <v>0</v>
      </c>
      <c r="S48" s="153">
        <f>VLOOKUP(N48,VOTI!$C$1:$O$500,9,FALSE)</f>
        <v>1</v>
      </c>
      <c r="T48" s="153">
        <f>VLOOKUP(N48,VOTI!$C$1:$O$500,10,FALSE)</f>
        <v>0</v>
      </c>
      <c r="U48" s="153">
        <f>VLOOKUP(N48,VOTI!$C$1:$O$500,6,FALSE)</f>
        <v>0</v>
      </c>
      <c r="V48" s="153">
        <f>VLOOKUP(N48,VOTI!$C$1:$O$500,8,FALSE)</f>
        <v>0</v>
      </c>
      <c r="W48" s="153">
        <f>VLOOKUP(N48,VOTI!$C$1:$O$500,11,FALSE)</f>
        <v>1</v>
      </c>
      <c r="X48" s="152">
        <f t="shared" si="22"/>
        <v>6</v>
      </c>
      <c r="Y48" s="8"/>
      <c r="Z48" s="190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82"/>
      <c r="AO48" s="76" t="s">
        <v>12</v>
      </c>
      <c r="AP48" s="85">
        <f>ROUND((AP47/AO47),2)</f>
        <v>5.33</v>
      </c>
      <c r="AQ48" s="76"/>
      <c r="AR48" s="83"/>
      <c r="AS48" s="82"/>
      <c r="AT48" s="76" t="s">
        <v>12</v>
      </c>
      <c r="AU48" s="85">
        <f>ROUND((AU47/AT47),2)</f>
        <v>5.5</v>
      </c>
      <c r="AV48" s="76"/>
      <c r="AW48" s="76"/>
      <c r="AX48" s="75">
        <v>9</v>
      </c>
      <c r="AY48" s="76">
        <f>1*(C63&lt;AX48)*(AX48&lt;=(C63+D64))</f>
        <v>0</v>
      </c>
      <c r="AZ48" s="76">
        <f t="shared" si="23"/>
        <v>0</v>
      </c>
      <c r="BB48" s="75">
        <v>9</v>
      </c>
      <c r="BC48" s="76">
        <f>1*(O63&lt;BB48)*(BB48&lt;=(O63+P64))</f>
        <v>0</v>
      </c>
      <c r="BD48" s="76">
        <f t="shared" si="24"/>
        <v>0</v>
      </c>
      <c r="BE48" s="83"/>
      <c r="BH48" s="10"/>
    </row>
    <row r="49" spans="1:60" ht="13.5" thickBot="1">
      <c r="A49" s="149">
        <v>11</v>
      </c>
      <c r="B49" s="191" t="s">
        <v>482</v>
      </c>
      <c r="C49" s="153">
        <f>VLOOKUP(B49,VOTI!$C$1:$Q$500,15,FALSE)</f>
        <v>7</v>
      </c>
      <c r="D49" s="153"/>
      <c r="E49" s="153">
        <f>VLOOKUP(B49,VOTI!$C$1:$O$500,3,FALSE)</f>
        <v>1</v>
      </c>
      <c r="F49" s="153">
        <f>VLOOKUP(B49,VOTI!$C$1:$O$500,7,FALSE)</f>
        <v>0</v>
      </c>
      <c r="G49" s="153">
        <f>VLOOKUP(B49,VOTI!$C$1:$O$500,9,FALSE)</f>
        <v>0</v>
      </c>
      <c r="H49" s="153">
        <f>VLOOKUP(B49,VOTI!$C$1:$O$500,10,FALSE)</f>
        <v>0</v>
      </c>
      <c r="I49" s="153">
        <f>VLOOKUP(B49,VOTI!$C$1:$O$500,6,FALSE)</f>
        <v>0</v>
      </c>
      <c r="J49" s="153">
        <f>VLOOKUP(B49,VOTI!$C$1:$O$500,8,FALSE)</f>
        <v>0</v>
      </c>
      <c r="K49" s="153">
        <f>VLOOKUP(B49,VOTI!$C$1:$O$500,11,FALSE)</f>
        <v>0</v>
      </c>
      <c r="L49" s="152">
        <f>C49+3*E49+2*F49-G49*0.5-H49*1-2*I49-2*J49-D49+K49</f>
        <v>10</v>
      </c>
      <c r="M49" s="149">
        <v>11</v>
      </c>
      <c r="N49" s="56" t="s">
        <v>513</v>
      </c>
      <c r="O49" s="153">
        <f>VLOOKUP(N49,VOTI!$C$1:$Q$500,15,FALSE)</f>
        <v>5.5</v>
      </c>
      <c r="P49" s="153"/>
      <c r="Q49" s="153">
        <f>VLOOKUP(N49,VOTI!$C$1:$O$500,3,FALSE)</f>
        <v>0</v>
      </c>
      <c r="R49" s="153">
        <f>VLOOKUP(N49,VOTI!$C$1:$O$500,7,FALSE)</f>
        <v>0</v>
      </c>
      <c r="S49" s="153">
        <f>VLOOKUP(N49,VOTI!$C$1:$O$500,9,FALSE)</f>
        <v>0</v>
      </c>
      <c r="T49" s="153">
        <f>VLOOKUP(N49,VOTI!$C$1:$O$500,10,FALSE)</f>
        <v>0</v>
      </c>
      <c r="U49" s="153">
        <f>VLOOKUP(N49,VOTI!$C$1:$O$500,6,FALSE)</f>
        <v>0</v>
      </c>
      <c r="V49" s="153">
        <f>VLOOKUP(N49,VOTI!$C$1:$O$500,8,FALSE)</f>
        <v>0</v>
      </c>
      <c r="W49" s="153">
        <f>VLOOKUP(N49,VOTI!$C$1:$O$500,11,FALSE)</f>
        <v>0</v>
      </c>
      <c r="X49" s="152">
        <f t="shared" si="22"/>
        <v>5.5</v>
      </c>
      <c r="Y49" s="8"/>
      <c r="Z49" s="190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82" t="s">
        <v>13</v>
      </c>
      <c r="AO49" s="76"/>
      <c r="AP49" s="76"/>
      <c r="AQ49" s="76"/>
      <c r="AR49" s="83"/>
      <c r="AS49" s="82" t="s">
        <v>13</v>
      </c>
      <c r="AT49" s="76"/>
      <c r="AU49" s="76"/>
      <c r="AV49" s="76"/>
      <c r="AW49" s="76"/>
      <c r="AX49" s="75">
        <v>10</v>
      </c>
      <c r="AY49" s="76">
        <f>1*(C63&lt;AX49)*(AX49&lt;=(C63+D64))</f>
        <v>0</v>
      </c>
      <c r="AZ49" s="76">
        <f t="shared" si="23"/>
        <v>0</v>
      </c>
      <c r="BB49" s="75">
        <v>10</v>
      </c>
      <c r="BC49" s="76">
        <f>1*(O63&lt;BB49)*(BB49&lt;=(O63+P64))</f>
        <v>0</v>
      </c>
      <c r="BD49" s="76">
        <f t="shared" si="24"/>
        <v>0</v>
      </c>
      <c r="BE49" s="83"/>
      <c r="BH49" s="10"/>
    </row>
    <row r="50" spans="1:60" s="110" customFormat="1" ht="8.25" customHeight="1" thickBot="1">
      <c r="A50" s="123"/>
      <c r="B50" s="191" t="s">
        <v>483</v>
      </c>
      <c r="C50" s="124"/>
      <c r="D50" s="125"/>
      <c r="E50" s="125"/>
      <c r="F50" s="125"/>
      <c r="G50" s="125"/>
      <c r="H50" s="125"/>
      <c r="I50" s="125"/>
      <c r="J50" s="125"/>
      <c r="K50" s="125"/>
      <c r="L50" s="126"/>
      <c r="M50" s="123"/>
      <c r="N50" s="57" t="s">
        <v>514</v>
      </c>
      <c r="O50" s="124"/>
      <c r="P50" s="125"/>
      <c r="Q50" s="125"/>
      <c r="R50" s="125"/>
      <c r="S50" s="125"/>
      <c r="T50" s="125"/>
      <c r="U50" s="125"/>
      <c r="V50" s="125"/>
      <c r="W50" s="125"/>
      <c r="X50" s="126"/>
      <c r="Y50" s="102"/>
      <c r="Z50" s="190"/>
      <c r="AA50" s="102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4"/>
      <c r="AO50" s="105">
        <v>5</v>
      </c>
      <c r="AP50" s="106">
        <v>4</v>
      </c>
      <c r="AQ50" s="107">
        <f>AP50*(AP48&lt;AO50)</f>
        <v>0</v>
      </c>
      <c r="AR50" s="108"/>
      <c r="AS50" s="104"/>
      <c r="AT50" s="105">
        <v>5</v>
      </c>
      <c r="AU50" s="106">
        <v>4</v>
      </c>
      <c r="AV50" s="107">
        <f>AU50*(AU48&lt;AT50)</f>
        <v>0</v>
      </c>
      <c r="AW50" s="105"/>
      <c r="AX50" s="109"/>
      <c r="AY50" s="105"/>
      <c r="AZ50" s="105"/>
      <c r="BA50" s="105"/>
      <c r="BB50" s="109"/>
      <c r="BC50" s="105"/>
      <c r="BD50" s="105"/>
      <c r="BE50" s="108"/>
      <c r="BH50" s="111"/>
    </row>
    <row r="51" spans="1:60" ht="12.75">
      <c r="A51" s="149">
        <v>12</v>
      </c>
      <c r="B51" s="191" t="s">
        <v>484</v>
      </c>
      <c r="C51" s="153">
        <f>VLOOKUP(B51,VOTI!$C$1:$Q$500,15,FALSE)</f>
        <v>6.5</v>
      </c>
      <c r="D51" s="151"/>
      <c r="E51" s="151"/>
      <c r="F51" s="151"/>
      <c r="G51" s="151"/>
      <c r="H51" s="151"/>
      <c r="I51" s="151"/>
      <c r="J51" s="151"/>
      <c r="K51" s="151"/>
      <c r="L51" s="152"/>
      <c r="M51" s="149">
        <v>12</v>
      </c>
      <c r="N51" s="29" t="s">
        <v>262</v>
      </c>
      <c r="O51" s="153">
        <f>VLOOKUP(N51,VOTI!$C$1:$Q$500,15,FALSE)</f>
        <v>6</v>
      </c>
      <c r="P51" s="151"/>
      <c r="Q51" s="151"/>
      <c r="R51" s="151"/>
      <c r="S51" s="151"/>
      <c r="T51" s="151"/>
      <c r="U51" s="151"/>
      <c r="V51" s="151"/>
      <c r="W51" s="151"/>
      <c r="X51" s="152"/>
      <c r="Y51" s="8"/>
      <c r="Z51" s="190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82">
        <f>AO50</f>
        <v>5</v>
      </c>
      <c r="AO51" s="76">
        <f>AO50+0.25</f>
        <v>5.25</v>
      </c>
      <c r="AP51" s="86">
        <f aca="true" t="shared" si="25" ref="AP51:AP59">AP50-1</f>
        <v>3</v>
      </c>
      <c r="AQ51" s="87">
        <f>AP51*((AP48&gt;=AN51)*(AP48&lt;AO51))</f>
        <v>0</v>
      </c>
      <c r="AR51" s="83"/>
      <c r="AS51" s="82">
        <f aca="true" t="shared" si="26" ref="AS51:AS58">AT50</f>
        <v>5</v>
      </c>
      <c r="AT51" s="76">
        <f aca="true" t="shared" si="27" ref="AT51:AT58">AT50+0.25</f>
        <v>5.25</v>
      </c>
      <c r="AU51" s="86">
        <f aca="true" t="shared" si="28" ref="AU51:AU59">AU50-1</f>
        <v>3</v>
      </c>
      <c r="AV51" s="87">
        <f>AU51*((AU48&gt;=AS51)*(AU48&lt;AT51))</f>
        <v>0</v>
      </c>
      <c r="AW51" s="76"/>
      <c r="AX51" s="75" t="s">
        <v>14</v>
      </c>
      <c r="AY51" s="76">
        <f>(P64&gt;D64)*(P64-D64)</f>
        <v>0</v>
      </c>
      <c r="AZ51" s="76">
        <f>AY51*5</f>
        <v>0</v>
      </c>
      <c r="BB51" s="75" t="s">
        <v>14</v>
      </c>
      <c r="BC51" s="76">
        <f>(D64&gt;P64)*(D64-P64)</f>
        <v>0</v>
      </c>
      <c r="BD51" s="76">
        <f>BC51*5</f>
        <v>0</v>
      </c>
      <c r="BE51" s="83"/>
      <c r="BH51" s="10"/>
    </row>
    <row r="52" spans="1:60" ht="12.75">
      <c r="A52" s="149">
        <v>13</v>
      </c>
      <c r="B52" s="191" t="s">
        <v>485</v>
      </c>
      <c r="C52" s="153">
        <f>VLOOKUP(B52,VOTI!$C$1:$Q$500,15,FALSE)</f>
        <v>5</v>
      </c>
      <c r="D52" s="154"/>
      <c r="E52" s="153"/>
      <c r="F52" s="153"/>
      <c r="G52" s="153"/>
      <c r="H52" s="153"/>
      <c r="I52" s="153"/>
      <c r="J52" s="153"/>
      <c r="K52" s="153"/>
      <c r="L52" s="152"/>
      <c r="M52" s="149">
        <v>13</v>
      </c>
      <c r="N52" s="54" t="s">
        <v>515</v>
      </c>
      <c r="O52" s="153" t="e">
        <f>VLOOKUP(N52,VOTI!$C$1:$Q$500,15,FALSE)</f>
        <v>#N/A</v>
      </c>
      <c r="P52" s="154"/>
      <c r="Q52" s="153"/>
      <c r="R52" s="153"/>
      <c r="S52" s="153"/>
      <c r="T52" s="153"/>
      <c r="U52" s="153"/>
      <c r="V52" s="153"/>
      <c r="W52" s="153"/>
      <c r="X52" s="152"/>
      <c r="Y52" s="8"/>
      <c r="Z52" s="190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82">
        <f aca="true" t="shared" si="29" ref="AN52:AN58">AO51</f>
        <v>5.25</v>
      </c>
      <c r="AO52" s="76">
        <f aca="true" t="shared" si="30" ref="AO52:AO58">AO51+0.25</f>
        <v>5.5</v>
      </c>
      <c r="AP52" s="86">
        <f t="shared" si="25"/>
        <v>2</v>
      </c>
      <c r="AQ52" s="87">
        <f>AP52*((AP48&gt;=AN52)*(AP48&lt;AO52))</f>
        <v>2</v>
      </c>
      <c r="AR52" s="83"/>
      <c r="AS52" s="82">
        <f t="shared" si="26"/>
        <v>5.25</v>
      </c>
      <c r="AT52" s="76">
        <f t="shared" si="27"/>
        <v>5.5</v>
      </c>
      <c r="AU52" s="86">
        <f t="shared" si="28"/>
        <v>2</v>
      </c>
      <c r="AV52" s="87">
        <f>AU52*((AU48&gt;=AS52)*(AU48&lt;AT52))</f>
        <v>0</v>
      </c>
      <c r="AW52" s="76"/>
      <c r="AX52" s="75" t="s">
        <v>15</v>
      </c>
      <c r="AZ52" s="86">
        <f>SUM(AZ43:AZ51)</f>
        <v>24</v>
      </c>
      <c r="BA52" s="86">
        <f>(1*(AZ52&gt;BD52)-1*(AZ52&lt;BD52))</f>
        <v>0</v>
      </c>
      <c r="BB52" s="75" t="s">
        <v>15</v>
      </c>
      <c r="BD52" s="86">
        <f>SUM(BD43:BD51)</f>
        <v>24</v>
      </c>
      <c r="BE52" s="72">
        <f>-((1*(AZ52&gt;BD52)-1*(AZ52&lt;BD52)))</f>
        <v>0</v>
      </c>
      <c r="BH52" s="10"/>
    </row>
    <row r="53" spans="1:60" ht="12.75">
      <c r="A53" s="149">
        <v>14</v>
      </c>
      <c r="B53" s="191" t="s">
        <v>486</v>
      </c>
      <c r="C53" s="153">
        <f>VLOOKUP(B53,VOTI!$C$1:$Q$500,15,FALSE)</f>
        <v>5</v>
      </c>
      <c r="D53" s="154"/>
      <c r="E53" s="153"/>
      <c r="F53" s="153"/>
      <c r="G53" s="153"/>
      <c r="H53" s="153"/>
      <c r="I53" s="153"/>
      <c r="J53" s="153"/>
      <c r="K53" s="153"/>
      <c r="L53" s="152"/>
      <c r="M53" s="149">
        <v>14</v>
      </c>
      <c r="N53" s="54" t="s">
        <v>223</v>
      </c>
      <c r="O53" s="153" t="e">
        <f>VLOOKUP(N53,VOTI!$C$1:$Q$500,15,FALSE)</f>
        <v>#N/A</v>
      </c>
      <c r="P53" s="154"/>
      <c r="Q53" s="153"/>
      <c r="R53" s="153"/>
      <c r="S53" s="153"/>
      <c r="T53" s="153"/>
      <c r="U53" s="153"/>
      <c r="V53" s="153"/>
      <c r="W53" s="153"/>
      <c r="X53" s="152"/>
      <c r="Y53" s="8"/>
      <c r="Z53" s="190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2">
        <f t="shared" si="29"/>
        <v>5.5</v>
      </c>
      <c r="AO53" s="76">
        <f t="shared" si="30"/>
        <v>5.75</v>
      </c>
      <c r="AP53" s="86">
        <f t="shared" si="25"/>
        <v>1</v>
      </c>
      <c r="AQ53" s="87">
        <f>AP53*((AP48&gt;=AN53)*(AP48&lt;AO53))</f>
        <v>0</v>
      </c>
      <c r="AR53" s="83"/>
      <c r="AS53" s="82">
        <f t="shared" si="26"/>
        <v>5.5</v>
      </c>
      <c r="AT53" s="76">
        <f t="shared" si="27"/>
        <v>5.75</v>
      </c>
      <c r="AU53" s="86">
        <f t="shared" si="28"/>
        <v>1</v>
      </c>
      <c r="AV53" s="87">
        <f>AU53*((AU48&gt;=AS53)*(AU48&lt;AT53))</f>
        <v>1</v>
      </c>
      <c r="AW53" s="76"/>
      <c r="BA53" s="76">
        <f>ABS(AZ52-BD52)</f>
        <v>0</v>
      </c>
      <c r="BE53" s="83">
        <f>BA53</f>
        <v>0</v>
      </c>
      <c r="BH53" s="10"/>
    </row>
    <row r="54" spans="1:60" ht="12.75">
      <c r="A54" s="149">
        <v>15</v>
      </c>
      <c r="B54" s="191" t="s">
        <v>487</v>
      </c>
      <c r="C54" s="153">
        <f>VLOOKUP(B54,VOTI!$C$1:$Q$500,15,FALSE)</f>
        <v>6.5</v>
      </c>
      <c r="D54" s="154"/>
      <c r="E54" s="153"/>
      <c r="F54" s="153"/>
      <c r="G54" s="153"/>
      <c r="H54" s="153"/>
      <c r="I54" s="153"/>
      <c r="J54" s="153"/>
      <c r="K54" s="153"/>
      <c r="L54" s="152"/>
      <c r="M54" s="149">
        <v>15</v>
      </c>
      <c r="N54" s="54" t="s">
        <v>295</v>
      </c>
      <c r="O54" s="153" t="e">
        <f>VLOOKUP(N54,VOTI!$C$1:$Q$500,15,FALSE)</f>
        <v>#N/A</v>
      </c>
      <c r="P54" s="154"/>
      <c r="Q54" s="153"/>
      <c r="R54" s="153"/>
      <c r="S54" s="153"/>
      <c r="T54" s="153"/>
      <c r="U54" s="153"/>
      <c r="V54" s="153"/>
      <c r="W54" s="153"/>
      <c r="X54" s="152"/>
      <c r="Y54" s="8"/>
      <c r="Z54" s="190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82">
        <f t="shared" si="29"/>
        <v>5.75</v>
      </c>
      <c r="AO54" s="76">
        <f t="shared" si="30"/>
        <v>6</v>
      </c>
      <c r="AP54" s="86">
        <f t="shared" si="25"/>
        <v>0</v>
      </c>
      <c r="AQ54" s="87">
        <f>AP54*((AP48&gt;=AN54)*(AP48&lt;AO54))</f>
        <v>0</v>
      </c>
      <c r="AR54" s="83"/>
      <c r="AS54" s="82">
        <f t="shared" si="26"/>
        <v>5.75</v>
      </c>
      <c r="AT54" s="76">
        <f t="shared" si="27"/>
        <v>6</v>
      </c>
      <c r="AU54" s="86">
        <f t="shared" si="28"/>
        <v>0</v>
      </c>
      <c r="AV54" s="87">
        <f>AU54*((AU48&gt;=AS54)*(AU48&lt;AT54))</f>
        <v>0</v>
      </c>
      <c r="AW54" s="76"/>
      <c r="AY54" s="76">
        <v>1</v>
      </c>
      <c r="AZ54" s="76">
        <v>0</v>
      </c>
      <c r="BA54" s="76">
        <f>(BA53&lt;AY54)*(BA53&gt;=AX54)*AZ54*BA52</f>
        <v>0</v>
      </c>
      <c r="BC54" s="76">
        <v>1</v>
      </c>
      <c r="BD54" s="76">
        <v>0</v>
      </c>
      <c r="BE54" s="83">
        <f>(BE53&lt;BC54)*(BE53&gt;=BB54)*BD54*BE52</f>
        <v>0</v>
      </c>
      <c r="BH54" s="10"/>
    </row>
    <row r="55" spans="1:60" ht="12.75">
      <c r="A55" s="149">
        <v>16</v>
      </c>
      <c r="B55" s="191" t="s">
        <v>488</v>
      </c>
      <c r="C55" s="153">
        <f>VLOOKUP(B55,VOTI!$C$1:$Q$500,15,FALSE)</f>
        <v>5.5</v>
      </c>
      <c r="D55" s="154"/>
      <c r="E55" s="153"/>
      <c r="F55" s="153"/>
      <c r="G55" s="153"/>
      <c r="H55" s="153"/>
      <c r="I55" s="153"/>
      <c r="J55" s="153"/>
      <c r="K55" s="153"/>
      <c r="L55" s="152"/>
      <c r="M55" s="149">
        <v>16</v>
      </c>
      <c r="N55" s="55" t="s">
        <v>516</v>
      </c>
      <c r="O55" s="153">
        <f>VLOOKUP(N55,VOTI!$C$1:$Q$500,15,FALSE)</f>
        <v>6.5</v>
      </c>
      <c r="P55" s="154"/>
      <c r="Q55" s="153"/>
      <c r="R55" s="153"/>
      <c r="S55" s="153"/>
      <c r="T55" s="153"/>
      <c r="U55" s="153"/>
      <c r="V55" s="153"/>
      <c r="W55" s="153"/>
      <c r="X55" s="152"/>
      <c r="Y55" s="8"/>
      <c r="Z55" s="190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82">
        <f t="shared" si="29"/>
        <v>6</v>
      </c>
      <c r="AO55" s="76">
        <f t="shared" si="30"/>
        <v>6.25</v>
      </c>
      <c r="AP55" s="86">
        <f t="shared" si="25"/>
        <v>-1</v>
      </c>
      <c r="AQ55" s="87">
        <f>AP55*((AP48&gt;=AN55)*(AP48&lt;AO55))</f>
        <v>0</v>
      </c>
      <c r="AR55" s="83"/>
      <c r="AS55" s="82">
        <f t="shared" si="26"/>
        <v>6</v>
      </c>
      <c r="AT55" s="76">
        <f t="shared" si="27"/>
        <v>6.25</v>
      </c>
      <c r="AU55" s="86">
        <f t="shared" si="28"/>
        <v>-1</v>
      </c>
      <c r="AV55" s="87">
        <f>AU55*((AU48&gt;=AS55)*(AU48&lt;AT55))</f>
        <v>0</v>
      </c>
      <c r="AW55" s="76"/>
      <c r="AX55" s="75">
        <f aca="true" t="shared" si="31" ref="AX55:AX62">AY54</f>
        <v>1</v>
      </c>
      <c r="AY55" s="76">
        <f aca="true" t="shared" si="32" ref="AY55:AY61">AY54+1</f>
        <v>2</v>
      </c>
      <c r="AZ55" s="76">
        <f aca="true" t="shared" si="33" ref="AZ55:AZ62">AZ54+0.5</f>
        <v>0.5</v>
      </c>
      <c r="BA55" s="76">
        <f>(BA53&lt;AY55)*(BA53&gt;=AX55)*AZ55*BA52</f>
        <v>0</v>
      </c>
      <c r="BB55" s="75">
        <f aca="true" t="shared" si="34" ref="BB55:BB62">BC54</f>
        <v>1</v>
      </c>
      <c r="BC55" s="76">
        <f aca="true" t="shared" si="35" ref="BC55:BC61">BC54+1</f>
        <v>2</v>
      </c>
      <c r="BD55" s="76">
        <f aca="true" t="shared" si="36" ref="BD55:BD62">BD54+0.5</f>
        <v>0.5</v>
      </c>
      <c r="BE55" s="83">
        <f>(BE53&lt;BC55)*(BE53&gt;=BB55)*BD55*BE52</f>
        <v>0</v>
      </c>
      <c r="BH55" s="10"/>
    </row>
    <row r="56" spans="1:60" ht="12.75">
      <c r="A56" s="149">
        <v>17</v>
      </c>
      <c r="B56" s="191" t="s">
        <v>489</v>
      </c>
      <c r="C56" s="153">
        <f>VLOOKUP(B56,VOTI!$C$1:$Q$500,15,FALSE)</f>
        <v>5.5</v>
      </c>
      <c r="D56" s="154"/>
      <c r="E56" s="153"/>
      <c r="F56" s="153"/>
      <c r="G56" s="153"/>
      <c r="H56" s="153"/>
      <c r="I56" s="153"/>
      <c r="J56" s="153"/>
      <c r="K56" s="153"/>
      <c r="L56" s="152"/>
      <c r="M56" s="149">
        <v>17</v>
      </c>
      <c r="N56" s="55" t="s">
        <v>517</v>
      </c>
      <c r="O56" s="153" t="e">
        <f>VLOOKUP(N56,VOTI!$C$1:$Q$500,15,FALSE)</f>
        <v>#N/A</v>
      </c>
      <c r="P56" s="154"/>
      <c r="Q56" s="153"/>
      <c r="R56" s="153"/>
      <c r="S56" s="153"/>
      <c r="T56" s="153"/>
      <c r="U56" s="153"/>
      <c r="V56" s="153"/>
      <c r="W56" s="153"/>
      <c r="X56" s="152"/>
      <c r="Y56" s="8"/>
      <c r="Z56" s="190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82">
        <f t="shared" si="29"/>
        <v>6.25</v>
      </c>
      <c r="AO56" s="76">
        <f t="shared" si="30"/>
        <v>6.5</v>
      </c>
      <c r="AP56" s="86">
        <f t="shared" si="25"/>
        <v>-2</v>
      </c>
      <c r="AQ56" s="87">
        <f>AP56*((AP48&gt;=AN56)*(AP48&lt;AO56))</f>
        <v>0</v>
      </c>
      <c r="AR56" s="83"/>
      <c r="AS56" s="82">
        <f t="shared" si="26"/>
        <v>6.25</v>
      </c>
      <c r="AT56" s="76">
        <f t="shared" si="27"/>
        <v>6.5</v>
      </c>
      <c r="AU56" s="86">
        <f t="shared" si="28"/>
        <v>-2</v>
      </c>
      <c r="AV56" s="87">
        <f>AU56*((AU48&gt;=AS56)*(AU48&lt;AT56))</f>
        <v>0</v>
      </c>
      <c r="AW56" s="76"/>
      <c r="AX56" s="75">
        <f t="shared" si="31"/>
        <v>2</v>
      </c>
      <c r="AY56" s="76">
        <f t="shared" si="32"/>
        <v>3</v>
      </c>
      <c r="AZ56" s="76">
        <f t="shared" si="33"/>
        <v>1</v>
      </c>
      <c r="BA56" s="76">
        <f>(BA53&lt;AY56)*(BA53&gt;=AX56)*AZ56*BA52</f>
        <v>0</v>
      </c>
      <c r="BB56" s="75">
        <f t="shared" si="34"/>
        <v>2</v>
      </c>
      <c r="BC56" s="76">
        <f t="shared" si="35"/>
        <v>3</v>
      </c>
      <c r="BD56" s="76">
        <f t="shared" si="36"/>
        <v>1</v>
      </c>
      <c r="BE56" s="83">
        <f>(BE53&lt;BC56)*(BE53&gt;=BB56)*BD56*BE52</f>
        <v>0</v>
      </c>
      <c r="BH56" s="10"/>
    </row>
    <row r="57" spans="1:60" ht="12.75">
      <c r="A57" s="149">
        <v>18</v>
      </c>
      <c r="B57" s="191" t="s">
        <v>490</v>
      </c>
      <c r="C57" s="153">
        <f>VLOOKUP(B57,VOTI!$C$1:$Q$500,15,FALSE)</f>
        <v>7</v>
      </c>
      <c r="D57" s="154"/>
      <c r="E57" s="153"/>
      <c r="F57" s="153"/>
      <c r="G57" s="153"/>
      <c r="H57" s="153"/>
      <c r="I57" s="153"/>
      <c r="J57" s="153"/>
      <c r="K57" s="153"/>
      <c r="L57" s="152"/>
      <c r="M57" s="149">
        <v>18</v>
      </c>
      <c r="N57" s="55" t="s">
        <v>244</v>
      </c>
      <c r="O57" s="153">
        <f>VLOOKUP(N57,VOTI!$C$1:$Q$500,15,FALSE)</f>
        <v>6.5</v>
      </c>
      <c r="P57" s="154"/>
      <c r="Q57" s="153"/>
      <c r="R57" s="153"/>
      <c r="S57" s="153"/>
      <c r="T57" s="153"/>
      <c r="U57" s="153"/>
      <c r="V57" s="153"/>
      <c r="W57" s="153"/>
      <c r="X57" s="152"/>
      <c r="Y57" s="8"/>
      <c r="Z57" s="190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82">
        <f t="shared" si="29"/>
        <v>6.5</v>
      </c>
      <c r="AO57" s="76">
        <f t="shared" si="30"/>
        <v>6.75</v>
      </c>
      <c r="AP57" s="86">
        <f t="shared" si="25"/>
        <v>-3</v>
      </c>
      <c r="AQ57" s="87">
        <f>AP57*((AP48&gt;=AN57)*(AP48&lt;AO57))</f>
        <v>0</v>
      </c>
      <c r="AR57" s="83"/>
      <c r="AS57" s="82">
        <f t="shared" si="26"/>
        <v>6.5</v>
      </c>
      <c r="AT57" s="76">
        <f t="shared" si="27"/>
        <v>6.75</v>
      </c>
      <c r="AU57" s="86">
        <f t="shared" si="28"/>
        <v>-3</v>
      </c>
      <c r="AV57" s="87">
        <f>AU57*((AU48&gt;=AS57)*(AU48&lt;AT57))</f>
        <v>0</v>
      </c>
      <c r="AW57" s="76"/>
      <c r="AX57" s="75">
        <f t="shared" si="31"/>
        <v>3</v>
      </c>
      <c r="AY57" s="76">
        <f t="shared" si="32"/>
        <v>4</v>
      </c>
      <c r="AZ57" s="76">
        <f t="shared" si="33"/>
        <v>1.5</v>
      </c>
      <c r="BA57" s="76">
        <f>(BA53&lt;AY57)*(BA53&gt;=AX57)*AZ57*BA52</f>
        <v>0</v>
      </c>
      <c r="BB57" s="75">
        <f t="shared" si="34"/>
        <v>3</v>
      </c>
      <c r="BC57" s="76">
        <f t="shared" si="35"/>
        <v>4</v>
      </c>
      <c r="BD57" s="76">
        <f t="shared" si="36"/>
        <v>1.5</v>
      </c>
      <c r="BE57" s="83">
        <f>(BE53&lt;BC57)*(BE53&gt;=BB57)*BD57*BE52</f>
        <v>0</v>
      </c>
      <c r="BH57" s="10"/>
    </row>
    <row r="58" spans="1:60" ht="12.75">
      <c r="A58" s="149">
        <v>19</v>
      </c>
      <c r="B58" s="191" t="s">
        <v>491</v>
      </c>
      <c r="C58" s="153">
        <f>VLOOKUP(B58,VOTI!$C$1:$Q$500,15,FALSE)</f>
        <v>6</v>
      </c>
      <c r="D58" s="154"/>
      <c r="E58" s="153"/>
      <c r="F58" s="153"/>
      <c r="G58" s="153"/>
      <c r="H58" s="153"/>
      <c r="I58" s="153"/>
      <c r="J58" s="153"/>
      <c r="K58" s="153"/>
      <c r="L58" s="152"/>
      <c r="M58" s="149">
        <v>19</v>
      </c>
      <c r="N58" s="56" t="s">
        <v>518</v>
      </c>
      <c r="O58" s="153">
        <f>VLOOKUP(N58,VOTI!$C$1:$Q$500,15,FALSE)</f>
        <v>4.5</v>
      </c>
      <c r="P58" s="154"/>
      <c r="Q58" s="153"/>
      <c r="R58" s="153"/>
      <c r="S58" s="153"/>
      <c r="T58" s="153"/>
      <c r="U58" s="153"/>
      <c r="V58" s="153"/>
      <c r="W58" s="153"/>
      <c r="X58" s="152"/>
      <c r="Y58" s="8"/>
      <c r="Z58" s="190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82">
        <f t="shared" si="29"/>
        <v>6.75</v>
      </c>
      <c r="AO58" s="76">
        <f t="shared" si="30"/>
        <v>7</v>
      </c>
      <c r="AP58" s="86">
        <f t="shared" si="25"/>
        <v>-4</v>
      </c>
      <c r="AQ58" s="87">
        <f>AP58*((AP48&gt;=AN58)*(AP48&lt;AO58))</f>
        <v>0</v>
      </c>
      <c r="AR58" s="83"/>
      <c r="AS58" s="82">
        <f t="shared" si="26"/>
        <v>6.75</v>
      </c>
      <c r="AT58" s="76">
        <f t="shared" si="27"/>
        <v>7</v>
      </c>
      <c r="AU58" s="86">
        <f t="shared" si="28"/>
        <v>-4</v>
      </c>
      <c r="AV58" s="87">
        <f>AU58*((AU48&gt;=AS58)*(AU48&lt;AT58))</f>
        <v>0</v>
      </c>
      <c r="AW58" s="76"/>
      <c r="AX58" s="75">
        <f t="shared" si="31"/>
        <v>4</v>
      </c>
      <c r="AY58" s="76">
        <f t="shared" si="32"/>
        <v>5</v>
      </c>
      <c r="AZ58" s="76">
        <f t="shared" si="33"/>
        <v>2</v>
      </c>
      <c r="BA58" s="76">
        <f>(BA53&lt;AY58)*(BA53&gt;=AX58)*AZ58*BA52</f>
        <v>0</v>
      </c>
      <c r="BB58" s="75">
        <f t="shared" si="34"/>
        <v>4</v>
      </c>
      <c r="BC58" s="76">
        <f t="shared" si="35"/>
        <v>5</v>
      </c>
      <c r="BD58" s="76">
        <f t="shared" si="36"/>
        <v>2</v>
      </c>
      <c r="BE58" s="83">
        <f>(BE53&lt;BC58)*(BE53&gt;=BB58)*BD58*BE52</f>
        <v>0</v>
      </c>
      <c r="BH58" s="10"/>
    </row>
    <row r="59" spans="1:57" ht="12.75">
      <c r="A59" s="149">
        <v>20</v>
      </c>
      <c r="B59" s="191" t="s">
        <v>492</v>
      </c>
      <c r="C59" s="153">
        <f>VLOOKUP(B59,VOTI!$C$1:$Q$500,15,FALSE)</f>
        <v>8</v>
      </c>
      <c r="D59" s="154"/>
      <c r="E59" s="153"/>
      <c r="F59" s="153"/>
      <c r="G59" s="153"/>
      <c r="H59" s="153"/>
      <c r="I59" s="153"/>
      <c r="J59" s="153"/>
      <c r="K59" s="153"/>
      <c r="L59" s="152"/>
      <c r="M59" s="149">
        <v>20</v>
      </c>
      <c r="N59" s="56" t="s">
        <v>149</v>
      </c>
      <c r="O59" s="153">
        <f>VLOOKUP(N59,VOTI!$C$1:$Q$500,15,FALSE)</f>
        <v>5.5</v>
      </c>
      <c r="P59" s="154"/>
      <c r="Q59" s="153"/>
      <c r="R59" s="153"/>
      <c r="S59" s="153"/>
      <c r="T59" s="153"/>
      <c r="U59" s="153"/>
      <c r="V59" s="153"/>
      <c r="W59" s="153"/>
      <c r="X59" s="152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82">
        <v>7</v>
      </c>
      <c r="AO59" s="76">
        <v>100</v>
      </c>
      <c r="AP59" s="86">
        <f t="shared" si="25"/>
        <v>-5</v>
      </c>
      <c r="AQ59" s="87">
        <f>AP59*((AP48&gt;=AN59)*(AP48&lt;AO59))</f>
        <v>0</v>
      </c>
      <c r="AR59" s="83"/>
      <c r="AS59" s="82">
        <v>7</v>
      </c>
      <c r="AT59" s="76">
        <v>100</v>
      </c>
      <c r="AU59" s="86">
        <f t="shared" si="28"/>
        <v>-5</v>
      </c>
      <c r="AV59" s="87">
        <f>AU59*((AU48&gt;=AS59)*(AU48&lt;AT59))</f>
        <v>0</v>
      </c>
      <c r="AW59" s="76"/>
      <c r="AX59" s="75">
        <f t="shared" si="31"/>
        <v>5</v>
      </c>
      <c r="AY59" s="76">
        <f t="shared" si="32"/>
        <v>6</v>
      </c>
      <c r="AZ59" s="76">
        <f t="shared" si="33"/>
        <v>2.5</v>
      </c>
      <c r="BA59" s="76">
        <f>(BA53&lt;AY59)*(BA53&gt;=AX59)*AZ59*BA52</f>
        <v>0</v>
      </c>
      <c r="BB59" s="75">
        <f t="shared" si="34"/>
        <v>5</v>
      </c>
      <c r="BC59" s="76">
        <f t="shared" si="35"/>
        <v>6</v>
      </c>
      <c r="BD59" s="76">
        <f t="shared" si="36"/>
        <v>2.5</v>
      </c>
      <c r="BE59" s="83">
        <f>(BE53&lt;BC59)*(BE53&gt;=BB59)*BD59*BE52</f>
        <v>0</v>
      </c>
    </row>
    <row r="60" spans="1:60" ht="13.5" thickBot="1">
      <c r="A60" s="155">
        <v>21</v>
      </c>
      <c r="B60" s="156"/>
      <c r="C60" s="157" t="e">
        <f>VLOOKUP(B60,VOTI!$C$1:$Q$500,15,FALSE)</f>
        <v>#N/A</v>
      </c>
      <c r="D60" s="158"/>
      <c r="E60" s="157"/>
      <c r="F60" s="157"/>
      <c r="G60" s="157"/>
      <c r="H60" s="157"/>
      <c r="I60" s="157"/>
      <c r="J60" s="157"/>
      <c r="K60" s="157"/>
      <c r="L60" s="159"/>
      <c r="M60" s="155">
        <v>21</v>
      </c>
      <c r="N60" s="56" t="s">
        <v>275</v>
      </c>
      <c r="O60" s="157">
        <f>VLOOKUP(N60,VOTI!$C$1:$Q$500,15,FALSE)</f>
        <v>7</v>
      </c>
      <c r="P60" s="158"/>
      <c r="Q60" s="157"/>
      <c r="R60" s="157"/>
      <c r="S60" s="157"/>
      <c r="T60" s="157"/>
      <c r="U60" s="157"/>
      <c r="V60" s="157"/>
      <c r="W60" s="157"/>
      <c r="X60" s="159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82"/>
      <c r="AO60" s="76"/>
      <c r="AP60" s="76"/>
      <c r="AQ60" s="76"/>
      <c r="AR60" s="83"/>
      <c r="AS60" s="82"/>
      <c r="AT60" s="76"/>
      <c r="AU60" s="76"/>
      <c r="AV60" s="76"/>
      <c r="AW60" s="76"/>
      <c r="AX60" s="75">
        <f t="shared" si="31"/>
        <v>6</v>
      </c>
      <c r="AY60" s="76">
        <f t="shared" si="32"/>
        <v>7</v>
      </c>
      <c r="AZ60" s="76">
        <f t="shared" si="33"/>
        <v>3</v>
      </c>
      <c r="BA60" s="76">
        <f>(BA53&lt;AY60)*(BA53&gt;=AX60)*AZ60*BA52</f>
        <v>0</v>
      </c>
      <c r="BB60" s="75">
        <f t="shared" si="34"/>
        <v>6</v>
      </c>
      <c r="BC60" s="76">
        <f t="shared" si="35"/>
        <v>7</v>
      </c>
      <c r="BD60" s="76">
        <f t="shared" si="36"/>
        <v>3</v>
      </c>
      <c r="BE60" s="83">
        <f>(BE53&lt;BC60)*(BE53&gt;=BB60)*BD60*BE52</f>
        <v>0</v>
      </c>
      <c r="BH60" s="10"/>
    </row>
    <row r="61" spans="1:57" ht="13.5" thickTop="1">
      <c r="A61" s="127"/>
      <c r="B61" s="128" t="s">
        <v>16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30"/>
      <c r="M61" s="127"/>
      <c r="N61" s="128" t="s">
        <v>16</v>
      </c>
      <c r="O61" s="129"/>
      <c r="P61" s="129"/>
      <c r="Q61" s="129"/>
      <c r="R61" s="129"/>
      <c r="S61" s="129"/>
      <c r="T61" s="129"/>
      <c r="U61" s="129"/>
      <c r="V61" s="129"/>
      <c r="W61" s="129"/>
      <c r="X61" s="130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88" t="s">
        <v>20</v>
      </c>
      <c r="AO61" s="76"/>
      <c r="AP61" s="76"/>
      <c r="AQ61" s="76">
        <f>4-C64</f>
        <v>1</v>
      </c>
      <c r="AR61" s="83"/>
      <c r="AS61" s="88" t="s">
        <v>20</v>
      </c>
      <c r="AT61" s="76"/>
      <c r="AU61" s="76"/>
      <c r="AV61" s="76">
        <f>4-O64</f>
        <v>1</v>
      </c>
      <c r="AW61" s="76"/>
      <c r="AX61" s="75">
        <f t="shared" si="31"/>
        <v>7</v>
      </c>
      <c r="AY61" s="76">
        <f t="shared" si="32"/>
        <v>8</v>
      </c>
      <c r="AZ61" s="76">
        <f t="shared" si="33"/>
        <v>3.5</v>
      </c>
      <c r="BA61" s="76">
        <f>(BA53&lt;AY61)*(BA53&gt;=AX61)*AZ61*BA52</f>
        <v>0</v>
      </c>
      <c r="BB61" s="75">
        <f t="shared" si="34"/>
        <v>7</v>
      </c>
      <c r="BC61" s="76">
        <f t="shared" si="35"/>
        <v>8</v>
      </c>
      <c r="BD61" s="76">
        <f t="shared" si="36"/>
        <v>3.5</v>
      </c>
      <c r="BE61" s="83">
        <f>(BE53&lt;BC61)*(BE53&gt;=BB61)*BD61*BE52</f>
        <v>0</v>
      </c>
    </row>
    <row r="62" spans="1:57" ht="15.75">
      <c r="A62" s="127"/>
      <c r="B62" s="129" t="s">
        <v>17</v>
      </c>
      <c r="C62" s="131">
        <v>1</v>
      </c>
      <c r="D62" s="131"/>
      <c r="E62" s="129"/>
      <c r="F62" s="129"/>
      <c r="G62" s="129"/>
      <c r="H62" s="129"/>
      <c r="I62" s="129"/>
      <c r="J62" s="129"/>
      <c r="K62" s="129"/>
      <c r="L62" s="132">
        <f>C62*3</f>
        <v>3</v>
      </c>
      <c r="M62" s="129"/>
      <c r="N62" s="129" t="s">
        <v>17</v>
      </c>
      <c r="O62" s="131">
        <v>0</v>
      </c>
      <c r="P62" s="131"/>
      <c r="Q62" s="129"/>
      <c r="R62" s="129"/>
      <c r="S62" s="129"/>
      <c r="T62" s="129"/>
      <c r="U62" s="129"/>
      <c r="V62" s="129"/>
      <c r="W62" s="129"/>
      <c r="X62" s="132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89" t="s">
        <v>23</v>
      </c>
      <c r="AO62" s="90"/>
      <c r="AP62" s="90"/>
      <c r="AQ62" s="90"/>
      <c r="AR62" s="91">
        <f>SUM(AQ50:AQ62)</f>
        <v>3</v>
      </c>
      <c r="AS62" s="89" t="s">
        <v>23</v>
      </c>
      <c r="AT62" s="90"/>
      <c r="AU62" s="90"/>
      <c r="AV62" s="90"/>
      <c r="AW62" s="92">
        <f>SUM(AV50:AV62)</f>
        <v>2</v>
      </c>
      <c r="AX62" s="75">
        <f t="shared" si="31"/>
        <v>8</v>
      </c>
      <c r="AY62" s="76">
        <v>100</v>
      </c>
      <c r="AZ62" s="76">
        <f t="shared" si="33"/>
        <v>4</v>
      </c>
      <c r="BA62" s="76">
        <f>(BA53&lt;AY62)*(BA53&gt;=AX62)*AZ62*BA52</f>
        <v>0</v>
      </c>
      <c r="BB62" s="75">
        <f t="shared" si="34"/>
        <v>8</v>
      </c>
      <c r="BC62" s="76">
        <v>100</v>
      </c>
      <c r="BD62" s="76">
        <f t="shared" si="36"/>
        <v>4</v>
      </c>
      <c r="BE62" s="83">
        <f>(BE53&lt;BC62)*(BE53&gt;=BB62)*BD62*BE52</f>
        <v>0</v>
      </c>
    </row>
    <row r="63" spans="1:57" ht="15">
      <c r="A63" s="127"/>
      <c r="B63" s="129" t="s">
        <v>18</v>
      </c>
      <c r="C63" s="133">
        <v>3</v>
      </c>
      <c r="D63" s="133">
        <v>4</v>
      </c>
      <c r="E63" s="133">
        <v>3</v>
      </c>
      <c r="F63" s="134"/>
      <c r="G63" s="134"/>
      <c r="H63" s="129"/>
      <c r="I63" s="129"/>
      <c r="J63" s="129"/>
      <c r="K63" s="129"/>
      <c r="L63" s="130"/>
      <c r="M63" s="129"/>
      <c r="N63" s="129" t="s">
        <v>18</v>
      </c>
      <c r="O63" s="133">
        <v>3</v>
      </c>
      <c r="P63" s="133">
        <v>4</v>
      </c>
      <c r="Q63" s="133">
        <v>3</v>
      </c>
      <c r="R63" s="134"/>
      <c r="S63" s="134"/>
      <c r="T63" s="129"/>
      <c r="U63" s="129"/>
      <c r="V63" s="129"/>
      <c r="W63" s="129"/>
      <c r="X63" s="130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84"/>
      <c r="AO63" s="76"/>
      <c r="AP63" s="76"/>
      <c r="AQ63" s="76"/>
      <c r="AR63" s="76"/>
      <c r="AS63" s="76"/>
      <c r="AT63" s="76"/>
      <c r="AU63" s="76"/>
      <c r="AV63" s="76"/>
      <c r="AW63" s="76"/>
      <c r="BA63" s="93">
        <f>SUM(BA54:BA62)</f>
        <v>0</v>
      </c>
      <c r="BB63" s="94"/>
      <c r="BC63" s="95"/>
      <c r="BD63" s="95"/>
      <c r="BE63" s="96">
        <f>SUM(BE54:BE62)</f>
        <v>0</v>
      </c>
    </row>
    <row r="64" spans="1:57" s="14" customFormat="1" ht="15">
      <c r="A64" s="127"/>
      <c r="B64" s="129" t="s">
        <v>19</v>
      </c>
      <c r="C64" s="135">
        <f>C63</f>
        <v>3</v>
      </c>
      <c r="D64" s="135">
        <f>D63</f>
        <v>4</v>
      </c>
      <c r="E64" s="135">
        <f>E63</f>
        <v>3</v>
      </c>
      <c r="F64" s="134"/>
      <c r="G64" s="134"/>
      <c r="H64" s="129"/>
      <c r="I64" s="129"/>
      <c r="J64" s="129"/>
      <c r="K64" s="129"/>
      <c r="L64" s="130"/>
      <c r="M64" s="129"/>
      <c r="N64" s="129" t="s">
        <v>19</v>
      </c>
      <c r="O64" s="135">
        <f>O63</f>
        <v>3</v>
      </c>
      <c r="P64" s="135">
        <f>P63</f>
        <v>4</v>
      </c>
      <c r="Q64" s="135">
        <f>Q63</f>
        <v>3</v>
      </c>
      <c r="R64" s="134"/>
      <c r="S64" s="134"/>
      <c r="T64" s="129"/>
      <c r="U64" s="129"/>
      <c r="V64" s="129"/>
      <c r="W64" s="129"/>
      <c r="X64" s="130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84"/>
      <c r="AO64" s="76"/>
      <c r="AP64" s="76"/>
      <c r="AQ64" s="76"/>
      <c r="AR64" s="76"/>
      <c r="AS64" s="76"/>
      <c r="AT64" s="76"/>
      <c r="AU64" s="76"/>
      <c r="AV64" s="76"/>
      <c r="AW64" s="76"/>
      <c r="AX64" s="75"/>
      <c r="AY64" s="76"/>
      <c r="AZ64" s="76"/>
      <c r="BA64" s="97"/>
      <c r="BB64" s="94"/>
      <c r="BC64" s="95"/>
      <c r="BD64" s="95"/>
      <c r="BE64" s="98"/>
    </row>
    <row r="65" spans="1:57" ht="15">
      <c r="A65" s="136"/>
      <c r="B65" s="137" t="s">
        <v>21</v>
      </c>
      <c r="C65" s="138"/>
      <c r="D65" s="138"/>
      <c r="E65" s="138"/>
      <c r="F65" s="139"/>
      <c r="G65" s="138"/>
      <c r="H65" s="137"/>
      <c r="I65" s="137"/>
      <c r="J65" s="137"/>
      <c r="K65" s="137"/>
      <c r="L65" s="140">
        <f>AW62</f>
        <v>2</v>
      </c>
      <c r="M65" s="136"/>
      <c r="N65" s="137" t="s">
        <v>22</v>
      </c>
      <c r="O65" s="138"/>
      <c r="P65" s="138"/>
      <c r="Q65" s="138"/>
      <c r="R65" s="139"/>
      <c r="S65" s="138"/>
      <c r="T65" s="137"/>
      <c r="U65" s="137"/>
      <c r="V65" s="137"/>
      <c r="W65" s="137"/>
      <c r="X65" s="140">
        <f>AR62</f>
        <v>3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84"/>
      <c r="AO65" s="76"/>
      <c r="AP65" s="76"/>
      <c r="AQ65" s="76"/>
      <c r="AR65" s="76"/>
      <c r="AS65" s="76"/>
      <c r="AT65" s="76"/>
      <c r="AU65" s="76"/>
      <c r="AV65" s="76"/>
      <c r="AW65" s="76"/>
      <c r="BA65" s="97"/>
      <c r="BB65" s="94"/>
      <c r="BC65" s="95"/>
      <c r="BD65" s="95"/>
      <c r="BE65" s="98"/>
    </row>
    <row r="66" spans="1:57" ht="15">
      <c r="A66" s="127"/>
      <c r="B66" s="141" t="s">
        <v>24</v>
      </c>
      <c r="C66" s="142"/>
      <c r="D66" s="142"/>
      <c r="E66" s="142"/>
      <c r="F66" s="143"/>
      <c r="G66" s="142"/>
      <c r="H66" s="141"/>
      <c r="I66" s="141"/>
      <c r="J66" s="141"/>
      <c r="K66" s="141"/>
      <c r="L66" s="144">
        <f>BA63</f>
        <v>0</v>
      </c>
      <c r="M66" s="127"/>
      <c r="N66" s="141" t="s">
        <v>25</v>
      </c>
      <c r="O66" s="142"/>
      <c r="P66" s="142"/>
      <c r="Q66" s="142"/>
      <c r="R66" s="143"/>
      <c r="S66" s="142"/>
      <c r="T66" s="141"/>
      <c r="U66" s="141"/>
      <c r="V66" s="141"/>
      <c r="W66" s="141"/>
      <c r="X66" s="144">
        <f>BE63</f>
        <v>0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84"/>
      <c r="AO66" s="76"/>
      <c r="AP66" s="76"/>
      <c r="AQ66" s="76"/>
      <c r="AR66" s="76"/>
      <c r="AS66" s="76"/>
      <c r="AT66" s="76"/>
      <c r="AU66" s="76"/>
      <c r="AV66" s="76"/>
      <c r="AW66" s="76"/>
      <c r="BA66" s="97"/>
      <c r="BB66" s="94"/>
      <c r="BC66" s="95"/>
      <c r="BD66" s="95"/>
      <c r="BE66" s="98"/>
    </row>
    <row r="67" spans="1:57" ht="15">
      <c r="A67" s="145"/>
      <c r="B67" s="146"/>
      <c r="C67" s="147" t="s">
        <v>26</v>
      </c>
      <c r="D67" s="147" t="s">
        <v>27</v>
      </c>
      <c r="E67" s="147" t="s">
        <v>28</v>
      </c>
      <c r="F67" s="146"/>
      <c r="G67" s="146"/>
      <c r="H67" s="146"/>
      <c r="I67" s="146"/>
      <c r="J67" s="146"/>
      <c r="K67" s="146"/>
      <c r="L67" s="148">
        <f>SUM(L39:L66)</f>
        <v>70</v>
      </c>
      <c r="M67" s="145"/>
      <c r="N67" s="146"/>
      <c r="O67" s="147" t="s">
        <v>26</v>
      </c>
      <c r="P67" s="147" t="s">
        <v>27</v>
      </c>
      <c r="Q67" s="147" t="s">
        <v>28</v>
      </c>
      <c r="R67" s="146"/>
      <c r="S67" s="146"/>
      <c r="T67" s="146"/>
      <c r="U67" s="146"/>
      <c r="V67" s="146"/>
      <c r="W67" s="146"/>
      <c r="X67" s="148">
        <f>SUM(X39:X66)</f>
        <v>65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99"/>
      <c r="AO67" s="90"/>
      <c r="AP67" s="90"/>
      <c r="AQ67" s="90"/>
      <c r="AR67" s="90"/>
      <c r="AS67" s="90"/>
      <c r="AT67" s="90"/>
      <c r="AU67" s="90"/>
      <c r="AV67" s="90"/>
      <c r="AW67" s="90"/>
      <c r="AX67" s="100"/>
      <c r="AY67" s="90"/>
      <c r="AZ67" s="90"/>
      <c r="BA67" s="90"/>
      <c r="BB67" s="100"/>
      <c r="BC67" s="90"/>
      <c r="BD67" s="90"/>
      <c r="BE67" s="101"/>
    </row>
    <row r="68" spans="9:24" ht="24.75" customHeight="1">
      <c r="I68" s="77">
        <f>(J68=V68)*((L67-X67)&gt;=4)</f>
        <v>0</v>
      </c>
      <c r="J68" s="78">
        <f>1*(L67&gt;=66)+1*(L67&gt;=72)+1*(L67&gt;=77)+1*(L67&gt;=81)+1*(L67&gt;=85)+1*(L67&gt;=89)+1*(L67&gt;=93)+1*(L67&gt;=97)+1*(L67&gt;=101)+1*(L67&gt;=104)</f>
        <v>1</v>
      </c>
      <c r="K68" s="78"/>
      <c r="L68" s="160">
        <f>J68+(J68&lt;V68)*((X67-L67)&lt;3)+(X67&lt;59)+(J68=V68)*((L67-X67)&gt;=4)</f>
        <v>1</v>
      </c>
      <c r="U68" s="77">
        <f>(J68=V68)*((X67-L67)&gt;=4)</f>
        <v>0</v>
      </c>
      <c r="V68" s="78">
        <f>1*(X67&gt;=66)+1*(X67&gt;=72)+1*(X67&gt;=77)+1*(X67&gt;=81)+1*(X67&gt;=85)+1*(X67&gt;=89)+1*(X67&gt;=93)+1*(X67&gt;=97)+1*(X67&gt;=101)+1*(X67&gt;=104)</f>
        <v>0</v>
      </c>
      <c r="W68" s="78"/>
      <c r="X68" s="160">
        <f>V68+(V68&lt;J68)*((L67-X67)&lt;3)+(L67&lt;59)+(J68=V68)*((X67-L67)&gt;=4)</f>
        <v>0</v>
      </c>
    </row>
    <row r="69" ht="12.75">
      <c r="A69" s="4" t="s">
        <v>37</v>
      </c>
    </row>
    <row r="70" spans="1:57" s="168" customFormat="1" ht="12.75">
      <c r="A70" s="149">
        <v>8</v>
      </c>
      <c r="B70" s="191" t="s">
        <v>479</v>
      </c>
      <c r="C70" s="153" t="e">
        <f>VLOOKUP(B70,VOTI!$C$1:$Q$500,15,FALSE)</f>
        <v>#N/A</v>
      </c>
      <c r="D70" s="169"/>
      <c r="E70" s="163"/>
      <c r="F70" s="163"/>
      <c r="G70" s="163"/>
      <c r="H70" s="163"/>
      <c r="I70" s="163"/>
      <c r="J70" s="163"/>
      <c r="K70" s="163"/>
      <c r="L70" s="164"/>
      <c r="M70" s="161"/>
      <c r="N70" s="170"/>
      <c r="O70" s="163"/>
      <c r="P70" s="169"/>
      <c r="Q70" s="163"/>
      <c r="R70" s="163"/>
      <c r="S70" s="163"/>
      <c r="T70" s="163"/>
      <c r="U70" s="163"/>
      <c r="V70" s="163"/>
      <c r="W70" s="163"/>
      <c r="X70" s="164"/>
      <c r="Y70" s="165"/>
      <c r="Z70" s="165"/>
      <c r="AA70" s="165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7"/>
      <c r="AX70" s="161"/>
      <c r="AY70" s="169"/>
      <c r="AZ70" s="169"/>
      <c r="BA70" s="169"/>
      <c r="BB70" s="161"/>
      <c r="BC70" s="169"/>
      <c r="BD70" s="169"/>
      <c r="BE70" s="169"/>
    </row>
    <row r="71" spans="1:57" s="168" customFormat="1" ht="12.75">
      <c r="A71" s="302">
        <v>4</v>
      </c>
      <c r="B71" s="303" t="s">
        <v>475</v>
      </c>
      <c r="C71" s="304" t="e">
        <f>VLOOKUP(B71,VOTI!$C$1:$Q$500,15,FALSE)</f>
        <v>#N/A</v>
      </c>
      <c r="D71" s="169"/>
      <c r="E71" s="163"/>
      <c r="F71" s="163"/>
      <c r="G71" s="163"/>
      <c r="H71" s="163"/>
      <c r="I71" s="163"/>
      <c r="J71" s="163"/>
      <c r="K71" s="163"/>
      <c r="L71" s="164"/>
      <c r="M71" s="161"/>
      <c r="N71" s="170"/>
      <c r="O71" s="163"/>
      <c r="P71" s="169"/>
      <c r="Q71" s="163"/>
      <c r="R71" s="163"/>
      <c r="S71" s="163"/>
      <c r="T71" s="163"/>
      <c r="U71" s="163"/>
      <c r="V71" s="163"/>
      <c r="W71" s="163"/>
      <c r="X71" s="164"/>
      <c r="Y71" s="165"/>
      <c r="Z71" s="165"/>
      <c r="AA71" s="165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7"/>
      <c r="AX71" s="161"/>
      <c r="AY71" s="169"/>
      <c r="AZ71" s="169"/>
      <c r="BA71" s="169"/>
      <c r="BB71" s="161"/>
      <c r="BC71" s="169"/>
      <c r="BD71" s="169"/>
      <c r="BE71" s="169"/>
    </row>
    <row r="72" spans="1:57" s="168" customFormat="1" ht="12.75">
      <c r="A72" s="161"/>
      <c r="B72" s="162"/>
      <c r="C72" s="163"/>
      <c r="D72" s="169"/>
      <c r="E72" s="163"/>
      <c r="F72" s="163"/>
      <c r="G72" s="163"/>
      <c r="H72" s="163"/>
      <c r="I72" s="163"/>
      <c r="J72" s="163"/>
      <c r="K72" s="163"/>
      <c r="L72" s="164"/>
      <c r="M72" s="161"/>
      <c r="N72" s="170"/>
      <c r="O72" s="163"/>
      <c r="P72" s="169"/>
      <c r="Q72" s="163"/>
      <c r="R72" s="163"/>
      <c r="S72" s="163"/>
      <c r="T72" s="163"/>
      <c r="U72" s="163"/>
      <c r="V72" s="163"/>
      <c r="W72" s="163"/>
      <c r="X72" s="164"/>
      <c r="Y72" s="165"/>
      <c r="Z72" s="165"/>
      <c r="AA72" s="165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7"/>
      <c r="AX72" s="161"/>
      <c r="AY72" s="169"/>
      <c r="AZ72" s="169"/>
      <c r="BA72" s="169"/>
      <c r="BB72" s="161"/>
      <c r="BC72" s="169"/>
      <c r="BD72" s="169"/>
      <c r="BE72" s="169"/>
    </row>
    <row r="73" ht="12.75"/>
    <row r="74" spans="1:57" ht="30.75" customHeight="1">
      <c r="A74" s="117" t="s">
        <v>0</v>
      </c>
      <c r="B74" s="118" t="str">
        <f>Y5</f>
        <v>Botafiga</v>
      </c>
      <c r="C74" s="119" t="s">
        <v>1</v>
      </c>
      <c r="D74" s="119" t="s">
        <v>2</v>
      </c>
      <c r="E74" s="120" t="s">
        <v>3</v>
      </c>
      <c r="F74" s="120" t="s">
        <v>4</v>
      </c>
      <c r="G74" s="119" t="s">
        <v>5</v>
      </c>
      <c r="H74" s="119" t="s">
        <v>6</v>
      </c>
      <c r="I74" s="120" t="s">
        <v>7</v>
      </c>
      <c r="J74" s="119" t="s">
        <v>8</v>
      </c>
      <c r="K74" s="119" t="s">
        <v>52</v>
      </c>
      <c r="L74" s="121" t="s">
        <v>9</v>
      </c>
      <c r="M74" s="122" t="s">
        <v>0</v>
      </c>
      <c r="N74" s="118" t="str">
        <f>Z5</f>
        <v>St. Jacob's 2013</v>
      </c>
      <c r="O74" s="119" t="s">
        <v>1</v>
      </c>
      <c r="P74" s="119" t="s">
        <v>2</v>
      </c>
      <c r="Q74" s="120" t="s">
        <v>3</v>
      </c>
      <c r="R74" s="120" t="s">
        <v>4</v>
      </c>
      <c r="S74" s="119" t="s">
        <v>5</v>
      </c>
      <c r="T74" s="119" t="s">
        <v>6</v>
      </c>
      <c r="U74" s="120" t="s">
        <v>7</v>
      </c>
      <c r="V74" s="119" t="s">
        <v>8</v>
      </c>
      <c r="W74" s="119" t="s">
        <v>52</v>
      </c>
      <c r="X74" s="121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9" t="s">
        <v>10</v>
      </c>
      <c r="AO74" s="80"/>
      <c r="AP74" s="80"/>
      <c r="AQ74" s="80"/>
      <c r="AR74" s="81"/>
      <c r="AS74" s="79" t="s">
        <v>11</v>
      </c>
      <c r="AT74" s="80"/>
      <c r="AU74" s="80"/>
      <c r="AV74" s="80"/>
      <c r="AW74" s="80"/>
      <c r="AX74" s="79"/>
      <c r="AY74" s="80"/>
      <c r="AZ74" s="80"/>
      <c r="BA74" s="80"/>
      <c r="BB74" s="79"/>
      <c r="BC74" s="80"/>
      <c r="BD74" s="80"/>
      <c r="BE74" s="81"/>
    </row>
    <row r="75" spans="1:57" ht="13.5" customHeight="1">
      <c r="A75" s="149">
        <v>1</v>
      </c>
      <c r="B75" s="272" t="s">
        <v>235</v>
      </c>
      <c r="C75" s="151">
        <f>VLOOKUP(B75,VOTI!$C$1:$Q$500,15,FALSE)</f>
        <v>4</v>
      </c>
      <c r="D75" s="151"/>
      <c r="E75" s="151">
        <f>VLOOKUP(B75,VOTI!$C$1:$O$500,4,FALSE)</f>
        <v>4</v>
      </c>
      <c r="F75" s="151"/>
      <c r="G75" s="151">
        <f>VLOOKUP(B75,VOTI!$C$1:$O$500,9,FALSE)</f>
        <v>1</v>
      </c>
      <c r="H75" s="151">
        <f>VLOOKUP(B75,VOTI!$C$1:$O$500,10,FALSE)</f>
        <v>0</v>
      </c>
      <c r="I75" s="151">
        <f>VLOOKUP(B75,VOTI!$C$1:$O$500,5,FALSE)</f>
        <v>0</v>
      </c>
      <c r="J75" s="151">
        <f>VLOOKUP(B75,VOTI!$C$1:$O$500,8,FALSE)</f>
        <v>0</v>
      </c>
      <c r="K75" s="153">
        <f>VLOOKUP(B75,VOTI!$C$1:$O$500,11,FALSE)</f>
        <v>0</v>
      </c>
      <c r="L75" s="152">
        <f>IF(D75=1,3,(C75-E75-F75-G75*0.5-H75*1+3*I75-2*J75-D75+K75))</f>
        <v>-0.5</v>
      </c>
      <c r="M75" s="149">
        <v>1</v>
      </c>
      <c r="N75" s="190" t="s">
        <v>322</v>
      </c>
      <c r="O75" s="151">
        <f>VLOOKUP(N75,VOTI!$C$1:$Q$500,15,FALSE)</f>
        <v>6</v>
      </c>
      <c r="P75" s="151"/>
      <c r="Q75" s="151">
        <f>VLOOKUP(N75,VOTI!$C$1:$O$500,4,FALSE)</f>
        <v>1</v>
      </c>
      <c r="R75" s="151"/>
      <c r="S75" s="151">
        <f>VLOOKUP(N75,VOTI!$C$1:$O$500,9,FALSE)</f>
        <v>0</v>
      </c>
      <c r="T75" s="151">
        <f>VLOOKUP(N75,VOTI!$C$1:$O$500,10,FALSE)</f>
        <v>0</v>
      </c>
      <c r="U75" s="151">
        <f>VLOOKUP(N75,VOTI!$C$1:$O$500,5,FALSE)</f>
        <v>0</v>
      </c>
      <c r="V75" s="151">
        <f>VLOOKUP(N75,VOTI!$C$1:$O$500,8,FALSE)</f>
        <v>0</v>
      </c>
      <c r="W75" s="153">
        <f>VLOOKUP(N75,VOTI!$C$1:$O$500,11,FALSE)</f>
        <v>0</v>
      </c>
      <c r="X75" s="152">
        <f>IF(P75=1,3,(O75-Q75-R75-S75*0.5-T75*1+3*U75-2*V75-P75+W75))</f>
        <v>5</v>
      </c>
      <c r="Y75" s="8"/>
      <c r="Z75" s="190"/>
      <c r="AA75" s="114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82"/>
      <c r="AO75" s="76"/>
      <c r="AP75" s="76"/>
      <c r="AQ75" s="76"/>
      <c r="AR75" s="83"/>
      <c r="AS75" s="82"/>
      <c r="AT75" s="76"/>
      <c r="AU75" s="76"/>
      <c r="AV75" s="76"/>
      <c r="AW75" s="76"/>
      <c r="BE75" s="83"/>
    </row>
    <row r="76" spans="1:60" ht="13.5" customHeight="1">
      <c r="A76" s="149">
        <v>2</v>
      </c>
      <c r="B76" s="274" t="s">
        <v>404</v>
      </c>
      <c r="C76" s="153">
        <f>VLOOKUP(B76,VOTI!$C$1:$Q$500,15,FALSE)</f>
        <v>6.5</v>
      </c>
      <c r="D76" s="153"/>
      <c r="E76" s="153">
        <f>VLOOKUP(B76,VOTI!$C$1:$O$500,3,FALSE)</f>
        <v>1</v>
      </c>
      <c r="F76" s="153">
        <f>VLOOKUP(B76,VOTI!$C$1:$O$500,7,FALSE)</f>
        <v>0</v>
      </c>
      <c r="G76" s="153">
        <f>VLOOKUP(B76,VOTI!$C$1:$O$500,9,FALSE)</f>
        <v>0</v>
      </c>
      <c r="H76" s="153">
        <f>VLOOKUP(B76,VOTI!$C$1:$O$500,10,FALSE)</f>
        <v>0</v>
      </c>
      <c r="I76" s="153">
        <f>VLOOKUP(B76,VOTI!$C$1:$O$500,6,FALSE)</f>
        <v>0</v>
      </c>
      <c r="J76" s="153">
        <f>VLOOKUP(B76,VOTI!$C$1:$O$500,8,FALSE)</f>
        <v>0</v>
      </c>
      <c r="K76" s="153">
        <f>VLOOKUP(B76,VOTI!$C$1:$O$500,11,FALSE)</f>
        <v>0</v>
      </c>
      <c r="L76" s="152">
        <f>C76+3*E76+2*F76-G76*0.5-H76*1-2*I76-2*J76-D76+K76</f>
        <v>9.5</v>
      </c>
      <c r="M76" s="149">
        <v>2</v>
      </c>
      <c r="N76" s="190" t="s">
        <v>397</v>
      </c>
      <c r="O76" s="153">
        <f>VLOOKUP(N76,VOTI!$C$1:$Q$500,15,FALSE)</f>
        <v>5</v>
      </c>
      <c r="P76" s="153"/>
      <c r="Q76" s="153">
        <f>VLOOKUP(N76,VOTI!$C$1:$O$500,3,FALSE)</f>
        <v>0</v>
      </c>
      <c r="R76" s="153">
        <f>VLOOKUP(N76,VOTI!$C$1:$O$500,7,FALSE)</f>
        <v>0</v>
      </c>
      <c r="S76" s="153">
        <f>VLOOKUP(N76,VOTI!$C$1:$O$500,9,FALSE)</f>
        <v>0</v>
      </c>
      <c r="T76" s="153">
        <f>VLOOKUP(N76,VOTI!$C$1:$O$500,10,FALSE)</f>
        <v>1</v>
      </c>
      <c r="U76" s="153">
        <f>VLOOKUP(N76,VOTI!$C$1:$O$500,6,FALSE)</f>
        <v>0</v>
      </c>
      <c r="V76" s="153">
        <f>VLOOKUP(N76,VOTI!$C$1:$O$500,8,FALSE)</f>
        <v>0</v>
      </c>
      <c r="W76" s="153">
        <f>VLOOKUP(N76,VOTI!$C$1:$O$500,11,FALSE)</f>
        <v>0</v>
      </c>
      <c r="X76" s="152">
        <f>O76+3*Q76+2*R76-S76*0.5-T76*1-2*U76-2*V76-P76+W76</f>
        <v>4</v>
      </c>
      <c r="Y76" s="8"/>
      <c r="Z76" s="190"/>
      <c r="AA76" s="114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82">
        <v>1</v>
      </c>
      <c r="AO76" s="76">
        <f>1*OR(C100&gt;=AN76)</f>
        <v>1</v>
      </c>
      <c r="AP76" s="76">
        <f aca="true" t="shared" si="37" ref="AP76:AP81">AO76*C76</f>
        <v>6.5</v>
      </c>
      <c r="AQ76" s="76"/>
      <c r="AR76" s="83"/>
      <c r="AS76" s="82">
        <v>1</v>
      </c>
      <c r="AT76" s="76">
        <f>1*OR(O100&gt;=AS76)</f>
        <v>1</v>
      </c>
      <c r="AU76" s="76">
        <f aca="true" t="shared" si="38" ref="AU76:AU81">AT76*O76</f>
        <v>5</v>
      </c>
      <c r="AV76" s="76"/>
      <c r="AW76" s="76"/>
      <c r="AX76" s="75">
        <v>1</v>
      </c>
      <c r="BB76" s="75">
        <v>1</v>
      </c>
      <c r="BE76" s="83"/>
      <c r="BH76" s="10"/>
    </row>
    <row r="77" spans="1:60" ht="15.75">
      <c r="A77" s="149">
        <v>3</v>
      </c>
      <c r="B77" s="274" t="s">
        <v>405</v>
      </c>
      <c r="C77" s="153">
        <f>VLOOKUP(B77,VOTI!$C$1:$Q$500,15,FALSE)</f>
        <v>5</v>
      </c>
      <c r="D77" s="153"/>
      <c r="E77" s="153">
        <f>VLOOKUP(B77,VOTI!$C$1:$O$500,3,FALSE)</f>
        <v>0</v>
      </c>
      <c r="F77" s="153">
        <f>VLOOKUP(B77,VOTI!$C$1:$O$500,7,FALSE)</f>
        <v>0</v>
      </c>
      <c r="G77" s="153">
        <f>VLOOKUP(B77,VOTI!$C$1:$O$500,9,FALSE)</f>
        <v>0</v>
      </c>
      <c r="H77" s="153">
        <f>VLOOKUP(B77,VOTI!$C$1:$O$500,10,FALSE)</f>
        <v>0</v>
      </c>
      <c r="I77" s="153">
        <f>VLOOKUP(B77,VOTI!$C$1:$O$500,6,FALSE)</f>
        <v>0</v>
      </c>
      <c r="J77" s="153">
        <f>VLOOKUP(B77,VOTI!$C$1:$O$500,8,FALSE)</f>
        <v>0</v>
      </c>
      <c r="K77" s="153">
        <f>VLOOKUP(B77,VOTI!$C$1:$O$500,11,FALSE)</f>
        <v>0</v>
      </c>
      <c r="L77" s="152">
        <f aca="true" t="shared" si="39" ref="L77:L84">C77+3*E77+2*F77-G77*0.5-H77*1-2*I77-2*J77-D77+K77</f>
        <v>5</v>
      </c>
      <c r="M77" s="149">
        <v>3</v>
      </c>
      <c r="N77" s="190" t="s">
        <v>398</v>
      </c>
      <c r="O77" s="153">
        <f>VLOOKUP(N77,VOTI!$C$1:$Q$500,15,FALSE)</f>
        <v>5.5</v>
      </c>
      <c r="P77" s="153"/>
      <c r="Q77" s="153">
        <f>VLOOKUP(N77,VOTI!$C$1:$O$500,3,FALSE)</f>
        <v>0</v>
      </c>
      <c r="R77" s="153">
        <f>VLOOKUP(N77,VOTI!$C$1:$O$500,7,FALSE)</f>
        <v>0</v>
      </c>
      <c r="S77" s="153">
        <f>VLOOKUP(N77,VOTI!$C$1:$O$500,9,FALSE)</f>
        <v>0</v>
      </c>
      <c r="T77" s="153">
        <f>VLOOKUP(N77,VOTI!$C$1:$O$500,10,FALSE)</f>
        <v>0</v>
      </c>
      <c r="U77" s="153">
        <f>VLOOKUP(N77,VOTI!$C$1:$O$500,6,FALSE)</f>
        <v>0</v>
      </c>
      <c r="V77" s="153">
        <f>VLOOKUP(N77,VOTI!$C$1:$O$500,8,FALSE)</f>
        <v>0</v>
      </c>
      <c r="W77" s="153">
        <f>VLOOKUP(N77,VOTI!$C$1:$O$500,11,FALSE)</f>
        <v>0</v>
      </c>
      <c r="X77" s="152">
        <f aca="true" t="shared" si="40" ref="X77:X85">O77+3*Q77+2*R77-S77*0.5-T77*1-2*U77-2*V77-P77+W77</f>
        <v>5.5</v>
      </c>
      <c r="Y77" s="8"/>
      <c r="Z77" s="190"/>
      <c r="AA77" s="114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2">
        <v>2</v>
      </c>
      <c r="AO77" s="76">
        <f>1*OR(C100&gt;=AN77)</f>
        <v>1</v>
      </c>
      <c r="AP77" s="76">
        <f t="shared" si="37"/>
        <v>5</v>
      </c>
      <c r="AQ77" s="76"/>
      <c r="AR77" s="83"/>
      <c r="AS77" s="82">
        <v>2</v>
      </c>
      <c r="AT77" s="76">
        <f>1*OR(O100&gt;=AS77)</f>
        <v>1</v>
      </c>
      <c r="AU77" s="76">
        <f t="shared" si="38"/>
        <v>5.5</v>
      </c>
      <c r="AV77" s="76"/>
      <c r="AW77" s="76"/>
      <c r="AX77" s="75">
        <v>2</v>
      </c>
      <c r="BB77" s="75">
        <v>2</v>
      </c>
      <c r="BE77" s="83"/>
      <c r="BH77" s="10"/>
    </row>
    <row r="78" spans="1:60" ht="15.75">
      <c r="A78" s="149">
        <v>4</v>
      </c>
      <c r="B78" s="274" t="s">
        <v>406</v>
      </c>
      <c r="C78" s="153">
        <f>VLOOKUP(B78,VOTI!$C$1:$Q$500,15,FALSE)</f>
        <v>4.5</v>
      </c>
      <c r="D78" s="153"/>
      <c r="E78" s="153">
        <f>VLOOKUP(B78,VOTI!$C$1:$O$500,3,FALSE)</f>
        <v>0</v>
      </c>
      <c r="F78" s="153">
        <f>VLOOKUP(B78,VOTI!$C$1:$O$500,7,FALSE)</f>
        <v>0</v>
      </c>
      <c r="G78" s="153">
        <f>VLOOKUP(B78,VOTI!$C$1:$O$500,9,FALSE)</f>
        <v>0</v>
      </c>
      <c r="H78" s="153">
        <f>VLOOKUP(B78,VOTI!$C$1:$O$500,10,FALSE)</f>
        <v>0</v>
      </c>
      <c r="I78" s="153">
        <f>VLOOKUP(B78,VOTI!$C$1:$O$500,6,FALSE)</f>
        <v>0</v>
      </c>
      <c r="J78" s="153">
        <f>VLOOKUP(B78,VOTI!$C$1:$O$500,8,FALSE)</f>
        <v>0</v>
      </c>
      <c r="K78" s="153">
        <f>VLOOKUP(B78,VOTI!$C$1:$O$500,11,FALSE)</f>
        <v>0</v>
      </c>
      <c r="L78" s="152">
        <f t="shared" si="39"/>
        <v>4.5</v>
      </c>
      <c r="M78" s="149">
        <v>13</v>
      </c>
      <c r="N78" s="190" t="s">
        <v>245</v>
      </c>
      <c r="O78" s="153">
        <f>VLOOKUP(N78,VOTI!$C$1:$Q$500,15,FALSE)</f>
        <v>6</v>
      </c>
      <c r="P78" s="153"/>
      <c r="Q78" s="153">
        <f>VLOOKUP(N78,VOTI!$C$1:$O$500,3,FALSE)</f>
        <v>0</v>
      </c>
      <c r="R78" s="153">
        <f>VLOOKUP(N78,VOTI!$C$1:$O$500,7,FALSE)</f>
        <v>0</v>
      </c>
      <c r="S78" s="153">
        <f>VLOOKUP(N78,VOTI!$C$1:$O$500,9,FALSE)</f>
        <v>0</v>
      </c>
      <c r="T78" s="153">
        <f>VLOOKUP(N78,VOTI!$C$1:$O$500,10,FALSE)</f>
        <v>0</v>
      </c>
      <c r="U78" s="153">
        <f>VLOOKUP(N78,VOTI!$C$1:$O$500,6,FALSE)</f>
        <v>0</v>
      </c>
      <c r="V78" s="153">
        <f>VLOOKUP(N78,VOTI!$C$1:$O$500,8,FALSE)</f>
        <v>0</v>
      </c>
      <c r="W78" s="153">
        <f>VLOOKUP(N78,VOTI!$C$1:$O$500,11,FALSE)</f>
        <v>0</v>
      </c>
      <c r="X78" s="152">
        <f t="shared" si="40"/>
        <v>6</v>
      </c>
      <c r="Y78" s="8"/>
      <c r="Z78" s="190"/>
      <c r="AA78" s="114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82">
        <v>3</v>
      </c>
      <c r="AO78" s="76">
        <f>1*OR(C100&gt;=AN78)</f>
        <v>1</v>
      </c>
      <c r="AP78" s="76">
        <f t="shared" si="37"/>
        <v>4.5</v>
      </c>
      <c r="AQ78" s="76"/>
      <c r="AR78" s="83"/>
      <c r="AS78" s="82">
        <v>3</v>
      </c>
      <c r="AT78" s="76">
        <f>1*OR(O100&gt;=AS78)</f>
        <v>1</v>
      </c>
      <c r="AU78" s="76">
        <f t="shared" si="38"/>
        <v>6</v>
      </c>
      <c r="AV78" s="76"/>
      <c r="AW78" s="76"/>
      <c r="AX78" s="75">
        <v>3</v>
      </c>
      <c r="BB78" s="75">
        <v>3</v>
      </c>
      <c r="BE78" s="83"/>
      <c r="BH78" s="10"/>
    </row>
    <row r="79" spans="1:60" ht="15.75">
      <c r="A79" s="149">
        <v>5</v>
      </c>
      <c r="B79" s="275" t="s">
        <v>407</v>
      </c>
      <c r="C79" s="153">
        <f>VLOOKUP(B79,VOTI!$C$1:$Q$500,15,FALSE)</f>
        <v>4.5</v>
      </c>
      <c r="D79" s="153"/>
      <c r="E79" s="153">
        <f>VLOOKUP(B79,VOTI!$C$1:$O$500,3,FALSE)</f>
        <v>0</v>
      </c>
      <c r="F79" s="153">
        <f>VLOOKUP(B79,VOTI!$C$1:$O$500,7,FALSE)</f>
        <v>0</v>
      </c>
      <c r="G79" s="153">
        <f>VLOOKUP(B79,VOTI!$C$1:$O$500,9,FALSE)</f>
        <v>1</v>
      </c>
      <c r="H79" s="153">
        <f>VLOOKUP(B79,VOTI!$C$1:$O$500,10,FALSE)</f>
        <v>0</v>
      </c>
      <c r="I79" s="153">
        <f>VLOOKUP(B79,VOTI!$C$1:$O$500,6,FALSE)</f>
        <v>0</v>
      </c>
      <c r="J79" s="153">
        <f>VLOOKUP(B79,VOTI!$C$1:$O$500,8,FALSE)</f>
        <v>0</v>
      </c>
      <c r="K79" s="153">
        <f>VLOOKUP(B79,VOTI!$C$1:$O$500,11,FALSE)</f>
        <v>0</v>
      </c>
      <c r="L79" s="152">
        <f t="shared" si="39"/>
        <v>4</v>
      </c>
      <c r="M79" s="149">
        <v>5</v>
      </c>
      <c r="N79" s="190" t="s">
        <v>265</v>
      </c>
      <c r="O79" s="153">
        <f>VLOOKUP(N79,VOTI!$C$1:$Q$500,15,FALSE)</f>
        <v>6.5</v>
      </c>
      <c r="P79" s="153"/>
      <c r="Q79" s="153">
        <f>VLOOKUP(N79,VOTI!$C$1:$O$500,3,FALSE)</f>
        <v>0</v>
      </c>
      <c r="R79" s="153">
        <f>VLOOKUP(N79,VOTI!$C$1:$O$500,7,FALSE)</f>
        <v>0</v>
      </c>
      <c r="S79" s="153">
        <f>VLOOKUP(N79,VOTI!$C$1:$O$500,9,FALSE)</f>
        <v>0</v>
      </c>
      <c r="T79" s="153">
        <f>VLOOKUP(N79,VOTI!$C$1:$O$500,10,FALSE)</f>
        <v>0</v>
      </c>
      <c r="U79" s="153">
        <f>VLOOKUP(N79,VOTI!$C$1:$O$500,6,FALSE)</f>
        <v>0</v>
      </c>
      <c r="V79" s="153">
        <f>VLOOKUP(N79,VOTI!$C$1:$O$500,8,FALSE)</f>
        <v>0</v>
      </c>
      <c r="W79" s="153">
        <f>VLOOKUP(N79,VOTI!$C$1:$O$500,11,FALSE)</f>
        <v>0</v>
      </c>
      <c r="X79" s="152">
        <f t="shared" si="40"/>
        <v>6.5</v>
      </c>
      <c r="Y79" s="8"/>
      <c r="Z79" s="190"/>
      <c r="AA79" s="114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2">
        <v>4</v>
      </c>
      <c r="AO79" s="76">
        <f>1*OR(C100&gt;=AN79)</f>
        <v>0</v>
      </c>
      <c r="AP79" s="76">
        <f t="shared" si="37"/>
        <v>0</v>
      </c>
      <c r="AQ79" s="76"/>
      <c r="AR79" s="83"/>
      <c r="AS79" s="82">
        <v>4</v>
      </c>
      <c r="AT79" s="76">
        <f>1*OR(O100&gt;=AS79)</f>
        <v>1</v>
      </c>
      <c r="AU79" s="76">
        <f t="shared" si="38"/>
        <v>6.5</v>
      </c>
      <c r="AV79" s="76"/>
      <c r="AW79" s="76"/>
      <c r="AX79" s="75">
        <v>4</v>
      </c>
      <c r="AY79" s="76">
        <f>1*(C99&lt;AX79)*(AX79&lt;=(C99+D100))</f>
        <v>1</v>
      </c>
      <c r="AZ79" s="76">
        <f aca="true" t="shared" si="41" ref="AZ79:AZ85">C79*AY79</f>
        <v>4.5</v>
      </c>
      <c r="BB79" s="75">
        <v>4</v>
      </c>
      <c r="BC79" s="76">
        <f>1*(O99&lt;BB79)*(BB79&lt;=(O99+P100))</f>
        <v>0</v>
      </c>
      <c r="BD79" s="76">
        <f aca="true" t="shared" si="42" ref="BD79:BD85">O79*BC79</f>
        <v>0</v>
      </c>
      <c r="BE79" s="83"/>
      <c r="BH79" s="10"/>
    </row>
    <row r="80" spans="1:60" ht="15.75">
      <c r="A80" s="149">
        <v>6</v>
      </c>
      <c r="B80" s="275" t="s">
        <v>308</v>
      </c>
      <c r="C80" s="153">
        <f>VLOOKUP(B80,VOTI!$C$1:$Q$500,15,FALSE)</f>
        <v>7.5</v>
      </c>
      <c r="D80" s="153"/>
      <c r="E80" s="153">
        <f>VLOOKUP(B80,VOTI!$C$1:$O$500,3,FALSE)</f>
        <v>0</v>
      </c>
      <c r="F80" s="153">
        <f>VLOOKUP(B80,VOTI!$C$1:$O$500,7,FALSE)</f>
        <v>0</v>
      </c>
      <c r="G80" s="153">
        <f>VLOOKUP(B80,VOTI!$C$1:$O$500,9,FALSE)</f>
        <v>0</v>
      </c>
      <c r="H80" s="153">
        <f>VLOOKUP(B80,VOTI!$C$1:$O$500,10,FALSE)</f>
        <v>0</v>
      </c>
      <c r="I80" s="153">
        <f>VLOOKUP(B80,VOTI!$C$1:$O$500,6,FALSE)</f>
        <v>0</v>
      </c>
      <c r="J80" s="153">
        <f>VLOOKUP(B80,VOTI!$C$1:$O$500,8,FALSE)</f>
        <v>0</v>
      </c>
      <c r="K80" s="153">
        <f>VLOOKUP(B80,VOTI!$C$1:$O$500,11,FALSE)</f>
        <v>0</v>
      </c>
      <c r="L80" s="152">
        <f t="shared" si="39"/>
        <v>7.5</v>
      </c>
      <c r="M80" s="149">
        <v>6</v>
      </c>
      <c r="N80" s="190" t="s">
        <v>175</v>
      </c>
      <c r="O80" s="153">
        <f>VLOOKUP(N80,VOTI!$C$1:$Q$500,15,FALSE)</f>
        <v>5.5</v>
      </c>
      <c r="P80" s="153"/>
      <c r="Q80" s="153">
        <f>VLOOKUP(N80,VOTI!$C$1:$O$500,3,FALSE)</f>
        <v>0</v>
      </c>
      <c r="R80" s="153">
        <f>VLOOKUP(N80,VOTI!$C$1:$O$500,7,FALSE)</f>
        <v>0</v>
      </c>
      <c r="S80" s="153">
        <f>VLOOKUP(N80,VOTI!$C$1:$O$500,9,FALSE)</f>
        <v>0</v>
      </c>
      <c r="T80" s="153">
        <f>VLOOKUP(N80,VOTI!$C$1:$O$500,10,FALSE)</f>
        <v>0</v>
      </c>
      <c r="U80" s="153">
        <f>VLOOKUP(N80,VOTI!$C$1:$O$500,6,FALSE)</f>
        <v>0</v>
      </c>
      <c r="V80" s="153">
        <f>VLOOKUP(N80,VOTI!$C$1:$O$500,8,FALSE)</f>
        <v>0</v>
      </c>
      <c r="W80" s="153">
        <f>VLOOKUP(N80,VOTI!$C$1:$O$500,11,FALSE)</f>
        <v>0</v>
      </c>
      <c r="X80" s="152">
        <f t="shared" si="40"/>
        <v>5.5</v>
      </c>
      <c r="Y80" s="8"/>
      <c r="Z80" s="190"/>
      <c r="AA80" s="114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2">
        <v>5</v>
      </c>
      <c r="AO80" s="76">
        <f>1*OR(C100&gt;=AN80)</f>
        <v>0</v>
      </c>
      <c r="AP80" s="76">
        <f t="shared" si="37"/>
        <v>0</v>
      </c>
      <c r="AQ80" s="76"/>
      <c r="AR80" s="83"/>
      <c r="AS80" s="82">
        <v>5</v>
      </c>
      <c r="AT80" s="76">
        <f>1*OR(O100&gt;=AS80)</f>
        <v>0</v>
      </c>
      <c r="AU80" s="76">
        <f t="shared" si="38"/>
        <v>0</v>
      </c>
      <c r="AV80" s="76"/>
      <c r="AW80" s="76"/>
      <c r="AX80" s="75">
        <v>5</v>
      </c>
      <c r="AY80" s="76">
        <f>1*(C99&lt;AX80)*(AX80&lt;=(C99+D100))</f>
        <v>1</v>
      </c>
      <c r="AZ80" s="76">
        <f t="shared" si="41"/>
        <v>7.5</v>
      </c>
      <c r="BB80" s="75">
        <v>5</v>
      </c>
      <c r="BC80" s="76">
        <f>1*(O99&lt;BB80)*(BB80&lt;=(O99+P100))</f>
        <v>1</v>
      </c>
      <c r="BD80" s="76">
        <f t="shared" si="42"/>
        <v>5.5</v>
      </c>
      <c r="BE80" s="83"/>
      <c r="BH80" s="10"/>
    </row>
    <row r="81" spans="1:60" ht="15.75">
      <c r="A81" s="149">
        <v>7</v>
      </c>
      <c r="B81" s="275" t="s">
        <v>408</v>
      </c>
      <c r="C81" s="153">
        <f>VLOOKUP(B81,VOTI!$C$1:$Q$500,15,FALSE)</f>
        <v>5</v>
      </c>
      <c r="D81" s="153"/>
      <c r="E81" s="153">
        <f>VLOOKUP(B81,VOTI!$C$1:$O$500,3,FALSE)</f>
        <v>0</v>
      </c>
      <c r="F81" s="153">
        <f>VLOOKUP(B81,VOTI!$C$1:$O$500,7,FALSE)</f>
        <v>0</v>
      </c>
      <c r="G81" s="153">
        <f>VLOOKUP(B81,VOTI!$C$1:$O$500,9,FALSE)</f>
        <v>0</v>
      </c>
      <c r="H81" s="153">
        <f>VLOOKUP(B81,VOTI!$C$1:$O$500,10,FALSE)</f>
        <v>0</v>
      </c>
      <c r="I81" s="153">
        <f>VLOOKUP(B81,VOTI!$C$1:$O$500,6,FALSE)</f>
        <v>0</v>
      </c>
      <c r="J81" s="153">
        <f>VLOOKUP(B81,VOTI!$C$1:$O$500,8,FALSE)</f>
        <v>0</v>
      </c>
      <c r="K81" s="153">
        <f>VLOOKUP(B81,VOTI!$C$1:$O$500,11,FALSE)</f>
        <v>0</v>
      </c>
      <c r="L81" s="152">
        <f t="shared" si="39"/>
        <v>5</v>
      </c>
      <c r="M81" s="149">
        <v>7</v>
      </c>
      <c r="N81" s="190" t="s">
        <v>232</v>
      </c>
      <c r="O81" s="153">
        <f>VLOOKUP(N81,VOTI!$C$1:$Q$500,15,FALSE)</f>
        <v>7.5</v>
      </c>
      <c r="P81" s="153"/>
      <c r="Q81" s="153">
        <f>VLOOKUP(N81,VOTI!$C$1:$O$500,3,FALSE)</f>
        <v>0</v>
      </c>
      <c r="R81" s="153">
        <f>VLOOKUP(N81,VOTI!$C$1:$O$500,7,FALSE)</f>
        <v>0</v>
      </c>
      <c r="S81" s="153">
        <f>VLOOKUP(N81,VOTI!$C$1:$O$500,9,FALSE)</f>
        <v>0</v>
      </c>
      <c r="T81" s="153">
        <f>VLOOKUP(N81,VOTI!$C$1:$O$500,10,FALSE)</f>
        <v>0</v>
      </c>
      <c r="U81" s="153">
        <f>VLOOKUP(N81,VOTI!$C$1:$O$500,6,FALSE)</f>
        <v>0</v>
      </c>
      <c r="V81" s="153">
        <f>VLOOKUP(N81,VOTI!$C$1:$O$500,8,FALSE)</f>
        <v>0</v>
      </c>
      <c r="W81" s="153">
        <f>VLOOKUP(N81,VOTI!$C$1:$O$500,11,FALSE)</f>
        <v>0</v>
      </c>
      <c r="X81" s="152">
        <f t="shared" si="40"/>
        <v>7.5</v>
      </c>
      <c r="Y81" s="8"/>
      <c r="Z81" s="190"/>
      <c r="AA81" s="114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2">
        <v>6</v>
      </c>
      <c r="AO81" s="76">
        <f>1*OR(C100&gt;=AN81)</f>
        <v>0</v>
      </c>
      <c r="AP81" s="76">
        <f t="shared" si="37"/>
        <v>0</v>
      </c>
      <c r="AQ81" s="76"/>
      <c r="AR81" s="83"/>
      <c r="AS81" s="82">
        <v>6</v>
      </c>
      <c r="AT81" s="76">
        <f>1*OR(O100&gt;=AS81)</f>
        <v>0</v>
      </c>
      <c r="AU81" s="76">
        <f t="shared" si="38"/>
        <v>0</v>
      </c>
      <c r="AV81" s="76"/>
      <c r="AW81" s="76"/>
      <c r="AX81" s="75">
        <v>6</v>
      </c>
      <c r="AY81" s="76">
        <f>1*(C99&lt;AX81)*(AX81&lt;=(C99+D100))</f>
        <v>1</v>
      </c>
      <c r="AZ81" s="76">
        <f t="shared" si="41"/>
        <v>5</v>
      </c>
      <c r="BB81" s="75">
        <v>6</v>
      </c>
      <c r="BC81" s="76">
        <f>1*(O99&lt;BB81)*(BB81&lt;=(O99+P100))</f>
        <v>1</v>
      </c>
      <c r="BD81" s="76">
        <f t="shared" si="42"/>
        <v>7.5</v>
      </c>
      <c r="BE81" s="83"/>
      <c r="BH81" s="10"/>
    </row>
    <row r="82" spans="1:60" ht="15.75">
      <c r="A82" s="149">
        <v>17</v>
      </c>
      <c r="B82" s="275" t="s">
        <v>243</v>
      </c>
      <c r="C82" s="153">
        <f>VLOOKUP(B82,VOTI!$C$1:$Q$500,15,FALSE)</f>
        <v>7.5</v>
      </c>
      <c r="D82" s="153"/>
      <c r="E82" s="153">
        <f>VLOOKUP(B82,VOTI!$C$1:$O$500,3,FALSE)</f>
        <v>1</v>
      </c>
      <c r="F82" s="153">
        <f>VLOOKUP(B82,VOTI!$C$1:$O$500,7,FALSE)</f>
        <v>0</v>
      </c>
      <c r="G82" s="153">
        <f>VLOOKUP(B82,VOTI!$C$1:$O$500,9,FALSE)</f>
        <v>0</v>
      </c>
      <c r="H82" s="153">
        <f>VLOOKUP(B82,VOTI!$C$1:$O$500,10,FALSE)</f>
        <v>0</v>
      </c>
      <c r="I82" s="153">
        <f>VLOOKUP(B82,VOTI!$C$1:$O$500,6,FALSE)</f>
        <v>0</v>
      </c>
      <c r="J82" s="153">
        <f>VLOOKUP(B82,VOTI!$C$1:$O$500,8,FALSE)</f>
        <v>0</v>
      </c>
      <c r="K82" s="153">
        <f>VLOOKUP(B82,VOTI!$C$1:$O$500,11,FALSE)</f>
        <v>0</v>
      </c>
      <c r="L82" s="152">
        <f t="shared" si="39"/>
        <v>10.5</v>
      </c>
      <c r="M82" s="149">
        <v>8</v>
      </c>
      <c r="N82" s="190" t="s">
        <v>283</v>
      </c>
      <c r="O82" s="153">
        <f>VLOOKUP(N82,VOTI!$C$1:$Q$500,15,FALSE)</f>
        <v>7</v>
      </c>
      <c r="P82" s="153"/>
      <c r="Q82" s="153">
        <f>VLOOKUP(N82,VOTI!$C$1:$O$500,3,FALSE)</f>
        <v>0</v>
      </c>
      <c r="R82" s="153">
        <f>VLOOKUP(N82,VOTI!$C$1:$O$500,7,FALSE)</f>
        <v>0</v>
      </c>
      <c r="S82" s="153">
        <f>VLOOKUP(N82,VOTI!$C$1:$O$500,9,FALSE)</f>
        <v>0</v>
      </c>
      <c r="T82" s="153">
        <f>VLOOKUP(N82,VOTI!$C$1:$O$500,10,FALSE)</f>
        <v>0</v>
      </c>
      <c r="U82" s="153">
        <f>VLOOKUP(N82,VOTI!$C$1:$O$500,6,FALSE)</f>
        <v>0</v>
      </c>
      <c r="V82" s="153">
        <f>VLOOKUP(N82,VOTI!$C$1:$O$500,8,FALSE)</f>
        <v>0</v>
      </c>
      <c r="W82" s="153">
        <f>VLOOKUP(N82,VOTI!$C$1:$O$500,11,FALSE)</f>
        <v>0</v>
      </c>
      <c r="X82" s="152">
        <f t="shared" si="40"/>
        <v>7</v>
      </c>
      <c r="Y82" s="8"/>
      <c r="Z82" s="190"/>
      <c r="AA82" s="114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2"/>
      <c r="AO82" s="76"/>
      <c r="AP82" s="76"/>
      <c r="AQ82" s="76"/>
      <c r="AR82" s="83"/>
      <c r="AS82" s="82"/>
      <c r="AT82" s="76"/>
      <c r="AU82" s="76"/>
      <c r="AV82" s="76"/>
      <c r="AW82" s="76"/>
      <c r="AX82" s="75">
        <v>7</v>
      </c>
      <c r="AY82" s="76">
        <f>1*(C99&lt;AX82)*(AX82&lt;=(C99+D100))</f>
        <v>1</v>
      </c>
      <c r="AZ82" s="76">
        <f t="shared" si="41"/>
        <v>7.5</v>
      </c>
      <c r="BB82" s="75">
        <v>7</v>
      </c>
      <c r="BC82" s="76">
        <f>1*(O99&lt;BB82)*(BB82&lt;=(O99+P100))</f>
        <v>1</v>
      </c>
      <c r="BD82" s="76">
        <f t="shared" si="42"/>
        <v>7</v>
      </c>
      <c r="BE82" s="83"/>
      <c r="BH82" s="10"/>
    </row>
    <row r="83" spans="1:60" ht="15.75">
      <c r="A83" s="149">
        <v>9</v>
      </c>
      <c r="B83" s="276" t="s">
        <v>410</v>
      </c>
      <c r="C83" s="153">
        <f>VLOOKUP(B83,VOTI!$C$1:$Q$500,15,FALSE)</f>
        <v>4</v>
      </c>
      <c r="D83" s="153"/>
      <c r="E83" s="153">
        <f>VLOOKUP(B83,VOTI!$C$1:$O$500,3,FALSE)</f>
        <v>0</v>
      </c>
      <c r="F83" s="153">
        <f>VLOOKUP(B83,VOTI!$C$1:$O$500,7,FALSE)</f>
        <v>0</v>
      </c>
      <c r="G83" s="153">
        <f>VLOOKUP(B83,VOTI!$C$1:$O$500,9,FALSE)</f>
        <v>0</v>
      </c>
      <c r="H83" s="153">
        <f>VLOOKUP(B83,VOTI!$C$1:$O$500,10,FALSE)</f>
        <v>0</v>
      </c>
      <c r="I83" s="153">
        <f>VLOOKUP(B83,VOTI!$C$1:$O$500,6,FALSE)</f>
        <v>0</v>
      </c>
      <c r="J83" s="153">
        <f>VLOOKUP(B83,VOTI!$C$1:$O$500,8,FALSE)</f>
        <v>0</v>
      </c>
      <c r="K83" s="153">
        <f>VLOOKUP(B83,VOTI!$C$1:$O$500,11,FALSE)</f>
        <v>0</v>
      </c>
      <c r="L83" s="152">
        <f t="shared" si="39"/>
        <v>4</v>
      </c>
      <c r="M83" s="149">
        <v>9</v>
      </c>
      <c r="N83" s="190" t="s">
        <v>400</v>
      </c>
      <c r="O83" s="153">
        <f>VLOOKUP(N83,VOTI!$C$1:$Q$500,15,FALSE)</f>
        <v>5.5</v>
      </c>
      <c r="P83" s="153"/>
      <c r="Q83" s="153">
        <f>VLOOKUP(N83,VOTI!$C$1:$O$500,3,FALSE)</f>
        <v>0</v>
      </c>
      <c r="R83" s="153">
        <f>VLOOKUP(N83,VOTI!$C$1:$O$500,7,FALSE)</f>
        <v>0</v>
      </c>
      <c r="S83" s="153">
        <f>VLOOKUP(N83,VOTI!$C$1:$O$500,9,FALSE)</f>
        <v>1</v>
      </c>
      <c r="T83" s="153">
        <f>VLOOKUP(N83,VOTI!$C$1:$O$500,10,FALSE)</f>
        <v>0</v>
      </c>
      <c r="U83" s="153">
        <f>VLOOKUP(N83,VOTI!$C$1:$O$500,6,FALSE)</f>
        <v>0</v>
      </c>
      <c r="V83" s="153">
        <f>VLOOKUP(N83,VOTI!$C$1:$O$500,8,FALSE)</f>
        <v>0</v>
      </c>
      <c r="W83" s="153">
        <f>VLOOKUP(N83,VOTI!$C$1:$O$500,11,FALSE)</f>
        <v>0</v>
      </c>
      <c r="X83" s="152">
        <f t="shared" si="40"/>
        <v>5</v>
      </c>
      <c r="Y83" s="8"/>
      <c r="Z83" s="190"/>
      <c r="AA83" s="114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2"/>
      <c r="AO83" s="84">
        <f>COUNTIF(AO76:AO81,1)</f>
        <v>3</v>
      </c>
      <c r="AP83" s="76">
        <f>SUM(AP76:AP81)</f>
        <v>16</v>
      </c>
      <c r="AQ83" s="76"/>
      <c r="AR83" s="83"/>
      <c r="AS83" s="82"/>
      <c r="AT83" s="84">
        <f>COUNTIF(AT76:AT81,1)</f>
        <v>4</v>
      </c>
      <c r="AU83" s="76">
        <f>SUM(AU76:AU81)</f>
        <v>23</v>
      </c>
      <c r="AV83" s="76"/>
      <c r="AW83" s="76"/>
      <c r="AX83" s="75">
        <v>8</v>
      </c>
      <c r="AY83" s="76">
        <f>1*(C99&lt;AX83)*(AX83&lt;=(C99+D100))</f>
        <v>0</v>
      </c>
      <c r="AZ83" s="76">
        <f t="shared" si="41"/>
        <v>0</v>
      </c>
      <c r="BB83" s="75">
        <v>8</v>
      </c>
      <c r="BC83" s="76">
        <f>1*(O99&lt;BB83)*(BB83&lt;=(O99+P100))</f>
        <v>1</v>
      </c>
      <c r="BD83" s="76">
        <f t="shared" si="42"/>
        <v>5.5</v>
      </c>
      <c r="BE83" s="83"/>
      <c r="BH83" s="10"/>
    </row>
    <row r="84" spans="1:60" ht="15.75">
      <c r="A84" s="149">
        <v>10</v>
      </c>
      <c r="B84" s="276" t="s">
        <v>238</v>
      </c>
      <c r="C84" s="153">
        <f>VLOOKUP(B84,VOTI!$C$1:$Q$500,15,FALSE)</f>
        <v>5.5</v>
      </c>
      <c r="D84" s="153"/>
      <c r="E84" s="153">
        <f>VLOOKUP(B84,VOTI!$C$1:$O$500,3,FALSE)</f>
        <v>1</v>
      </c>
      <c r="F84" s="153">
        <f>VLOOKUP(B84,VOTI!$C$1:$O$500,7,FALSE)</f>
        <v>0</v>
      </c>
      <c r="G84" s="153">
        <f>VLOOKUP(B84,VOTI!$C$1:$O$500,9,FALSE)</f>
        <v>0</v>
      </c>
      <c r="H84" s="153">
        <f>VLOOKUP(B84,VOTI!$C$1:$O$500,10,FALSE)</f>
        <v>0</v>
      </c>
      <c r="I84" s="153">
        <f>VLOOKUP(B84,VOTI!$C$1:$O$500,6,FALSE)</f>
        <v>0</v>
      </c>
      <c r="J84" s="153">
        <f>VLOOKUP(B84,VOTI!$C$1:$O$500,8,FALSE)</f>
        <v>0</v>
      </c>
      <c r="K84" s="153">
        <f>VLOOKUP(B84,VOTI!$C$1:$O$500,11,FALSE)</f>
        <v>0</v>
      </c>
      <c r="L84" s="152">
        <f t="shared" si="39"/>
        <v>8.5</v>
      </c>
      <c r="M84" s="149">
        <v>10</v>
      </c>
      <c r="N84" s="190" t="s">
        <v>216</v>
      </c>
      <c r="O84" s="153">
        <f>VLOOKUP(N84,VOTI!$C$1:$Q$500,15,FALSE)</f>
        <v>6</v>
      </c>
      <c r="P84" s="153"/>
      <c r="Q84" s="153">
        <f>VLOOKUP(N84,VOTI!$C$1:$O$500,3,FALSE)</f>
        <v>0</v>
      </c>
      <c r="R84" s="153">
        <f>VLOOKUP(N84,VOTI!$C$1:$O$500,7,FALSE)</f>
        <v>0</v>
      </c>
      <c r="S84" s="153">
        <f>VLOOKUP(N84,VOTI!$C$1:$O$500,9,FALSE)</f>
        <v>0</v>
      </c>
      <c r="T84" s="153">
        <f>VLOOKUP(N84,VOTI!$C$1:$O$500,10,FALSE)</f>
        <v>0</v>
      </c>
      <c r="U84" s="153">
        <f>VLOOKUP(N84,VOTI!$C$1:$O$500,6,FALSE)</f>
        <v>0</v>
      </c>
      <c r="V84" s="153">
        <f>VLOOKUP(N84,VOTI!$C$1:$O$500,8,FALSE)</f>
        <v>0</v>
      </c>
      <c r="W84" s="153">
        <f>VLOOKUP(N84,VOTI!$C$1:$O$500,11,FALSE)</f>
        <v>0</v>
      </c>
      <c r="X84" s="152">
        <f t="shared" si="40"/>
        <v>6</v>
      </c>
      <c r="Y84" s="8"/>
      <c r="Z84" s="190"/>
      <c r="AA84" s="114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82"/>
      <c r="AO84" s="76" t="s">
        <v>12</v>
      </c>
      <c r="AP84" s="85">
        <f>ROUND((AP83/AO83),2)</f>
        <v>5.33</v>
      </c>
      <c r="AQ84" s="76"/>
      <c r="AR84" s="83"/>
      <c r="AS84" s="82"/>
      <c r="AT84" s="76" t="s">
        <v>12</v>
      </c>
      <c r="AU84" s="85">
        <f>ROUND((AU83/AT83),2)</f>
        <v>5.75</v>
      </c>
      <c r="AV84" s="76"/>
      <c r="AW84" s="76"/>
      <c r="AX84" s="75">
        <v>9</v>
      </c>
      <c r="AY84" s="76">
        <f>1*(C99&lt;AX84)*(AX84&lt;=(C99+D100))</f>
        <v>0</v>
      </c>
      <c r="AZ84" s="76">
        <f t="shared" si="41"/>
        <v>0</v>
      </c>
      <c r="BB84" s="75">
        <v>9</v>
      </c>
      <c r="BC84" s="76">
        <f>1*(O99&lt;BB84)*(BB84&lt;=(O99+P100))</f>
        <v>0</v>
      </c>
      <c r="BD84" s="76">
        <f t="shared" si="42"/>
        <v>0</v>
      </c>
      <c r="BE84" s="83"/>
      <c r="BH84" s="10"/>
    </row>
    <row r="85" spans="1:60" ht="16.5" thickBot="1">
      <c r="A85" s="149">
        <v>11</v>
      </c>
      <c r="B85" s="276" t="s">
        <v>319</v>
      </c>
      <c r="C85" s="153">
        <f>VLOOKUP(B85,VOTI!$C$1:$Q$500,15,FALSE)</f>
        <v>6</v>
      </c>
      <c r="D85" s="153"/>
      <c r="E85" s="153">
        <f>VLOOKUP(B85,VOTI!$C$1:$O$500,3,FALSE)</f>
        <v>0</v>
      </c>
      <c r="F85" s="153">
        <f>VLOOKUP(B85,VOTI!$C$1:$O$500,7,FALSE)</f>
        <v>0</v>
      </c>
      <c r="G85" s="153">
        <f>VLOOKUP(B85,VOTI!$C$1:$O$500,9,FALSE)</f>
        <v>0</v>
      </c>
      <c r="H85" s="153">
        <f>VLOOKUP(B85,VOTI!$C$1:$O$500,10,FALSE)</f>
        <v>0</v>
      </c>
      <c r="I85" s="153">
        <f>VLOOKUP(B85,VOTI!$C$1:$O$500,6,FALSE)</f>
        <v>0</v>
      </c>
      <c r="J85" s="153">
        <f>VLOOKUP(B85,VOTI!$C$1:$O$500,8,FALSE)</f>
        <v>0</v>
      </c>
      <c r="K85" s="153">
        <f>VLOOKUP(B85,VOTI!$C$1:$O$500,11,FALSE)</f>
        <v>0</v>
      </c>
      <c r="L85" s="152">
        <f>C85+3*E85+2*F85-G85*0.5-H85*1-2*I85-2*J85-D85+K85</f>
        <v>6</v>
      </c>
      <c r="M85" s="149">
        <v>11</v>
      </c>
      <c r="N85" s="190" t="s">
        <v>240</v>
      </c>
      <c r="O85" s="153">
        <f>VLOOKUP(N85,VOTI!$C$1:$Q$500,15,FALSE)</f>
        <v>7</v>
      </c>
      <c r="P85" s="153"/>
      <c r="Q85" s="153">
        <f>VLOOKUP(N85,VOTI!$C$1:$O$500,3,FALSE)</f>
        <v>0</v>
      </c>
      <c r="R85" s="153">
        <f>VLOOKUP(N85,VOTI!$C$1:$O$500,7,FALSE)</f>
        <v>0</v>
      </c>
      <c r="S85" s="153">
        <f>VLOOKUP(N85,VOTI!$C$1:$O$500,9,FALSE)</f>
        <v>0</v>
      </c>
      <c r="T85" s="153">
        <f>VLOOKUP(N85,VOTI!$C$1:$O$500,10,FALSE)</f>
        <v>0</v>
      </c>
      <c r="U85" s="153">
        <f>VLOOKUP(N85,VOTI!$C$1:$O$500,6,FALSE)</f>
        <v>0</v>
      </c>
      <c r="V85" s="153">
        <f>VLOOKUP(N85,VOTI!$C$1:$O$500,8,FALSE)</f>
        <v>0</v>
      </c>
      <c r="W85" s="153">
        <f>VLOOKUP(N85,VOTI!$C$1:$O$500,11,FALSE)</f>
        <v>0</v>
      </c>
      <c r="X85" s="152">
        <f t="shared" si="40"/>
        <v>7</v>
      </c>
      <c r="Y85" s="8"/>
      <c r="Z85" s="190"/>
      <c r="AA85" s="114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2" t="s">
        <v>13</v>
      </c>
      <c r="AO85" s="76"/>
      <c r="AP85" s="76"/>
      <c r="AQ85" s="76"/>
      <c r="AR85" s="83"/>
      <c r="AS85" s="82" t="s">
        <v>13</v>
      </c>
      <c r="AT85" s="76"/>
      <c r="AU85" s="76"/>
      <c r="AV85" s="76"/>
      <c r="AW85" s="76"/>
      <c r="AX85" s="75">
        <v>10</v>
      </c>
      <c r="AY85" s="76">
        <f>1*(C99&lt;AX85)*(AX85&lt;=(C99+D100))</f>
        <v>0</v>
      </c>
      <c r="AZ85" s="76">
        <f t="shared" si="41"/>
        <v>0</v>
      </c>
      <c r="BB85" s="75">
        <v>10</v>
      </c>
      <c r="BC85" s="76">
        <f>1*(O99&lt;BB85)*(BB85&lt;=(O99+P100))</f>
        <v>0</v>
      </c>
      <c r="BD85" s="76">
        <f t="shared" si="42"/>
        <v>0</v>
      </c>
      <c r="BE85" s="83"/>
      <c r="BH85" s="10"/>
    </row>
    <row r="86" spans="1:60" ht="8.25" customHeight="1" thickBot="1">
      <c r="A86" s="123"/>
      <c r="B86" s="277" t="s">
        <v>95</v>
      </c>
      <c r="C86" s="124"/>
      <c r="D86" s="125"/>
      <c r="E86" s="125"/>
      <c r="F86" s="125"/>
      <c r="G86" s="125"/>
      <c r="H86" s="125"/>
      <c r="I86" s="125"/>
      <c r="J86" s="125"/>
      <c r="K86" s="125"/>
      <c r="L86" s="126"/>
      <c r="M86" s="123"/>
      <c r="N86" s="190" t="s">
        <v>95</v>
      </c>
      <c r="O86" s="124"/>
      <c r="P86" s="125"/>
      <c r="Q86" s="125"/>
      <c r="R86" s="125"/>
      <c r="S86" s="125"/>
      <c r="T86" s="125"/>
      <c r="U86" s="125"/>
      <c r="V86" s="125"/>
      <c r="W86" s="125"/>
      <c r="X86" s="126"/>
      <c r="Y86" s="8"/>
      <c r="Z86" s="190"/>
      <c r="AA86" s="114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82"/>
      <c r="AO86" s="76">
        <v>5</v>
      </c>
      <c r="AP86" s="86">
        <v>4</v>
      </c>
      <c r="AQ86" s="87">
        <f>AP86*(AP84&lt;AO86)</f>
        <v>0</v>
      </c>
      <c r="AR86" s="83"/>
      <c r="AS86" s="82"/>
      <c r="AT86" s="76">
        <v>5</v>
      </c>
      <c r="AU86" s="86">
        <v>4</v>
      </c>
      <c r="AV86" s="87">
        <f>AU86*(AU84&lt;AT86)</f>
        <v>0</v>
      </c>
      <c r="AW86" s="76"/>
      <c r="BE86" s="83"/>
      <c r="BH86" s="10"/>
    </row>
    <row r="87" spans="1:60" ht="15.75">
      <c r="A87" s="149">
        <v>12</v>
      </c>
      <c r="B87" s="272" t="s">
        <v>411</v>
      </c>
      <c r="C87" s="153">
        <f>VLOOKUP(B87,VOTI!$C$1:$Q$500,15,FALSE)</f>
        <v>5</v>
      </c>
      <c r="D87" s="151"/>
      <c r="E87" s="151"/>
      <c r="F87" s="151"/>
      <c r="G87" s="151"/>
      <c r="H87" s="151"/>
      <c r="I87" s="151"/>
      <c r="J87" s="151"/>
      <c r="K87" s="151"/>
      <c r="L87" s="152"/>
      <c r="M87" s="149">
        <v>12</v>
      </c>
      <c r="N87" s="190" t="s">
        <v>62</v>
      </c>
      <c r="O87" s="153">
        <f>VLOOKUP(N87,VOTI!$C$1:$Q$500,15,FALSE)</f>
        <v>6</v>
      </c>
      <c r="P87" s="151"/>
      <c r="Q87" s="151"/>
      <c r="R87" s="151"/>
      <c r="S87" s="151"/>
      <c r="T87" s="151"/>
      <c r="U87" s="151"/>
      <c r="V87" s="151"/>
      <c r="W87" s="151"/>
      <c r="X87" s="152"/>
      <c r="Y87" s="8"/>
      <c r="Z87" s="190"/>
      <c r="AA87" s="114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2">
        <f>AO86</f>
        <v>5</v>
      </c>
      <c r="AO87" s="76">
        <f>AO86+0.25</f>
        <v>5.25</v>
      </c>
      <c r="AP87" s="86">
        <f aca="true" t="shared" si="43" ref="AP87:AP95">AP86-1</f>
        <v>3</v>
      </c>
      <c r="AQ87" s="87">
        <f>AP87*((AP84&gt;=AN87)*(AP84&lt;AO87))</f>
        <v>0</v>
      </c>
      <c r="AR87" s="83"/>
      <c r="AS87" s="82">
        <f aca="true" t="shared" si="44" ref="AS87:AS94">AT86</f>
        <v>5</v>
      </c>
      <c r="AT87" s="76">
        <f aca="true" t="shared" si="45" ref="AT87:AT94">AT86+0.25</f>
        <v>5.25</v>
      </c>
      <c r="AU87" s="86">
        <f aca="true" t="shared" si="46" ref="AU87:AU95">AU86-1</f>
        <v>3</v>
      </c>
      <c r="AV87" s="87">
        <f>AU87*((AU84&gt;=AS87)*(AU84&lt;AT87))</f>
        <v>0</v>
      </c>
      <c r="AW87" s="76"/>
      <c r="AX87" s="75" t="s">
        <v>14</v>
      </c>
      <c r="AY87" s="76">
        <f>(P100&gt;D100)*(P100-D100)</f>
        <v>0</v>
      </c>
      <c r="AZ87" s="76">
        <f>AY87*5</f>
        <v>0</v>
      </c>
      <c r="BB87" s="75" t="s">
        <v>14</v>
      </c>
      <c r="BC87" s="76">
        <f>(D100&gt;P100)*(D100-P100)</f>
        <v>0</v>
      </c>
      <c r="BD87" s="76">
        <f>BC87*5</f>
        <v>0</v>
      </c>
      <c r="BE87" s="83"/>
      <c r="BH87" s="10"/>
    </row>
    <row r="88" spans="1:60" ht="15.75">
      <c r="A88" s="149">
        <v>13</v>
      </c>
      <c r="B88" s="274" t="s">
        <v>246</v>
      </c>
      <c r="C88" s="153">
        <f>VLOOKUP(B88,VOTI!$C$1:$Q$500,15,FALSE)</f>
        <v>6</v>
      </c>
      <c r="D88" s="154"/>
      <c r="E88" s="153"/>
      <c r="F88" s="153"/>
      <c r="G88" s="153"/>
      <c r="H88" s="153"/>
      <c r="I88" s="153"/>
      <c r="J88" s="153"/>
      <c r="K88" s="153"/>
      <c r="L88" s="152"/>
      <c r="M88" s="149">
        <v>13</v>
      </c>
      <c r="N88" s="190" t="s">
        <v>245</v>
      </c>
      <c r="O88" s="153">
        <f>VLOOKUP(N88,VOTI!$C$1:$Q$500,15,FALSE)</f>
        <v>6</v>
      </c>
      <c r="P88" s="154"/>
      <c r="Q88" s="153"/>
      <c r="R88" s="153"/>
      <c r="S88" s="153"/>
      <c r="T88" s="153"/>
      <c r="U88" s="153"/>
      <c r="V88" s="153"/>
      <c r="W88" s="153"/>
      <c r="X88" s="152"/>
      <c r="Y88" s="8"/>
      <c r="Z88" s="190"/>
      <c r="AA88" s="114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2">
        <f aca="true" t="shared" si="47" ref="AN88:AN94">AO87</f>
        <v>5.25</v>
      </c>
      <c r="AO88" s="76">
        <f aca="true" t="shared" si="48" ref="AO88:AO94">AO87+0.25</f>
        <v>5.5</v>
      </c>
      <c r="AP88" s="86">
        <f t="shared" si="43"/>
        <v>2</v>
      </c>
      <c r="AQ88" s="87">
        <f>AP88*((AP84&gt;=AN88)*(AP84&lt;AO88))</f>
        <v>2</v>
      </c>
      <c r="AR88" s="83"/>
      <c r="AS88" s="82">
        <f t="shared" si="44"/>
        <v>5.25</v>
      </c>
      <c r="AT88" s="76">
        <f t="shared" si="45"/>
        <v>5.5</v>
      </c>
      <c r="AU88" s="86">
        <f t="shared" si="46"/>
        <v>2</v>
      </c>
      <c r="AV88" s="87">
        <f>AU88*((AU84&gt;=AS88)*(AU84&lt;AT88))</f>
        <v>0</v>
      </c>
      <c r="AW88" s="76"/>
      <c r="AX88" s="75" t="s">
        <v>15</v>
      </c>
      <c r="AZ88" s="86">
        <f>SUM(AZ79:AZ87)</f>
        <v>24.5</v>
      </c>
      <c r="BA88" s="86">
        <f>(1*(AZ88&gt;BD88)-1*(AZ88&lt;BD88))</f>
        <v>-1</v>
      </c>
      <c r="BB88" s="75" t="s">
        <v>15</v>
      </c>
      <c r="BD88" s="86">
        <f>SUM(BD79:BD87)</f>
        <v>25.5</v>
      </c>
      <c r="BE88" s="72">
        <f>-((1*(AZ88&gt;BD88)-1*(AZ88&lt;BD88)))</f>
        <v>1</v>
      </c>
      <c r="BH88" s="10"/>
    </row>
    <row r="89" spans="1:60" ht="15.75">
      <c r="A89" s="149">
        <v>14</v>
      </c>
      <c r="B89" s="274" t="s">
        <v>248</v>
      </c>
      <c r="C89" s="153">
        <f>VLOOKUP(B89,VOTI!$C$1:$Q$500,15,FALSE)</f>
        <v>7</v>
      </c>
      <c r="D89" s="154"/>
      <c r="E89" s="153"/>
      <c r="F89" s="153"/>
      <c r="G89" s="153"/>
      <c r="H89" s="153"/>
      <c r="I89" s="153"/>
      <c r="J89" s="153"/>
      <c r="K89" s="153"/>
      <c r="L89" s="152"/>
      <c r="M89" s="149">
        <v>14</v>
      </c>
      <c r="N89" s="190" t="s">
        <v>318</v>
      </c>
      <c r="O89" s="153">
        <f>VLOOKUP(N89,VOTI!$C$1:$Q$500,15,FALSE)</f>
        <v>6</v>
      </c>
      <c r="P89" s="154"/>
      <c r="Q89" s="153"/>
      <c r="R89" s="153"/>
      <c r="S89" s="153"/>
      <c r="T89" s="153"/>
      <c r="U89" s="153"/>
      <c r="V89" s="153"/>
      <c r="W89" s="153"/>
      <c r="X89" s="152"/>
      <c r="Y89" s="8"/>
      <c r="Z89" s="190"/>
      <c r="AA89" s="114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82">
        <f t="shared" si="47"/>
        <v>5.5</v>
      </c>
      <c r="AO89" s="76">
        <f t="shared" si="48"/>
        <v>5.75</v>
      </c>
      <c r="AP89" s="86">
        <f t="shared" si="43"/>
        <v>1</v>
      </c>
      <c r="AQ89" s="87">
        <f>AP89*((AP84&gt;=AN89)*(AP84&lt;AO89))</f>
        <v>0</v>
      </c>
      <c r="AR89" s="83"/>
      <c r="AS89" s="82">
        <f t="shared" si="44"/>
        <v>5.5</v>
      </c>
      <c r="AT89" s="76">
        <f t="shared" si="45"/>
        <v>5.75</v>
      </c>
      <c r="AU89" s="86">
        <f t="shared" si="46"/>
        <v>1</v>
      </c>
      <c r="AV89" s="87">
        <f>AU89*((AU84&gt;=AS89)*(AU84&lt;AT89))</f>
        <v>0</v>
      </c>
      <c r="AW89" s="76"/>
      <c r="BA89" s="76">
        <f>ABS(AZ88-BD88)</f>
        <v>1</v>
      </c>
      <c r="BE89" s="83">
        <f>BA89</f>
        <v>1</v>
      </c>
      <c r="BH89" s="10"/>
    </row>
    <row r="90" spans="1:60" ht="15.75">
      <c r="A90" s="149">
        <v>15</v>
      </c>
      <c r="B90" s="274" t="s">
        <v>412</v>
      </c>
      <c r="C90" s="153">
        <f>VLOOKUP(B90,VOTI!$C$1:$Q$500,15,FALSE)</f>
        <v>5.5</v>
      </c>
      <c r="D90" s="154"/>
      <c r="E90" s="153"/>
      <c r="F90" s="153"/>
      <c r="G90" s="153"/>
      <c r="H90" s="153"/>
      <c r="I90" s="153"/>
      <c r="J90" s="153"/>
      <c r="K90" s="153"/>
      <c r="L90" s="152"/>
      <c r="M90" s="149">
        <v>15</v>
      </c>
      <c r="N90" s="190" t="s">
        <v>401</v>
      </c>
      <c r="O90" s="153" t="e">
        <f>VLOOKUP(N90,VOTI!$C$1:$Q$500,15,FALSE)</f>
        <v>#N/A</v>
      </c>
      <c r="P90" s="154"/>
      <c r="Q90" s="153"/>
      <c r="R90" s="153"/>
      <c r="S90" s="153"/>
      <c r="T90" s="153"/>
      <c r="U90" s="153"/>
      <c r="V90" s="153"/>
      <c r="W90" s="153"/>
      <c r="X90" s="152"/>
      <c r="Y90" s="8"/>
      <c r="Z90" s="190"/>
      <c r="AA90" s="114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82">
        <f t="shared" si="47"/>
        <v>5.75</v>
      </c>
      <c r="AO90" s="76">
        <f t="shared" si="48"/>
        <v>6</v>
      </c>
      <c r="AP90" s="86">
        <f t="shared" si="43"/>
        <v>0</v>
      </c>
      <c r="AQ90" s="87">
        <f>AP90*((AP84&gt;=AN90)*(AP84&lt;AO90))</f>
        <v>0</v>
      </c>
      <c r="AR90" s="83"/>
      <c r="AS90" s="82">
        <f t="shared" si="44"/>
        <v>5.75</v>
      </c>
      <c r="AT90" s="76">
        <f t="shared" si="45"/>
        <v>6</v>
      </c>
      <c r="AU90" s="86">
        <f t="shared" si="46"/>
        <v>0</v>
      </c>
      <c r="AV90" s="87">
        <f>AU90*((AU84&gt;=AS90)*(AU84&lt;AT90))</f>
        <v>0</v>
      </c>
      <c r="AW90" s="76"/>
      <c r="AY90" s="76">
        <v>1</v>
      </c>
      <c r="AZ90" s="76">
        <v>0</v>
      </c>
      <c r="BA90" s="76">
        <f>(BA89&lt;AY90)*(BA89&gt;=AX90)*AZ90*BA88</f>
        <v>0</v>
      </c>
      <c r="BC90" s="76">
        <v>1</v>
      </c>
      <c r="BD90" s="76">
        <v>0</v>
      </c>
      <c r="BE90" s="83">
        <f>(BE89&lt;BC90)*(BE89&gt;=BB90)*BD90*BE88</f>
        <v>0</v>
      </c>
      <c r="BH90" s="10"/>
    </row>
    <row r="91" spans="1:60" ht="15.75">
      <c r="A91" s="149">
        <v>16</v>
      </c>
      <c r="B91" s="275" t="s">
        <v>413</v>
      </c>
      <c r="C91" s="153" t="e">
        <f>VLOOKUP(B91,VOTI!$C$1:$Q$500,15,FALSE)</f>
        <v>#VALUE!</v>
      </c>
      <c r="D91" s="154"/>
      <c r="E91" s="153"/>
      <c r="F91" s="153"/>
      <c r="G91" s="153"/>
      <c r="H91" s="153"/>
      <c r="I91" s="153"/>
      <c r="J91" s="153"/>
      <c r="K91" s="153"/>
      <c r="L91" s="152"/>
      <c r="M91" s="149">
        <v>16</v>
      </c>
      <c r="N91" s="190" t="s">
        <v>402</v>
      </c>
      <c r="O91" s="153">
        <f>VLOOKUP(N91,VOTI!$C$1:$Q$500,15,FALSE)</f>
        <v>6.5</v>
      </c>
      <c r="P91" s="154"/>
      <c r="Q91" s="153"/>
      <c r="R91" s="153"/>
      <c r="S91" s="153"/>
      <c r="T91" s="153"/>
      <c r="U91" s="153"/>
      <c r="V91" s="153"/>
      <c r="W91" s="153"/>
      <c r="X91" s="152"/>
      <c r="Y91" s="8"/>
      <c r="Z91" s="190"/>
      <c r="AA91" s="114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82">
        <f t="shared" si="47"/>
        <v>6</v>
      </c>
      <c r="AO91" s="76">
        <f t="shared" si="48"/>
        <v>6.25</v>
      </c>
      <c r="AP91" s="86">
        <f t="shared" si="43"/>
        <v>-1</v>
      </c>
      <c r="AQ91" s="87">
        <f>AP91*((AP84&gt;=AN91)*(AP84&lt;AO91))</f>
        <v>0</v>
      </c>
      <c r="AR91" s="83"/>
      <c r="AS91" s="82">
        <f t="shared" si="44"/>
        <v>6</v>
      </c>
      <c r="AT91" s="76">
        <f t="shared" si="45"/>
        <v>6.25</v>
      </c>
      <c r="AU91" s="86">
        <f t="shared" si="46"/>
        <v>-1</v>
      </c>
      <c r="AV91" s="87">
        <f>AU91*((AU84&gt;=AS91)*(AU84&lt;AT91))</f>
        <v>0</v>
      </c>
      <c r="AW91" s="76"/>
      <c r="AX91" s="75">
        <f aca="true" t="shared" si="49" ref="AX91:AX98">AY90</f>
        <v>1</v>
      </c>
      <c r="AY91" s="76">
        <f aca="true" t="shared" si="50" ref="AY91:AY97">AY90+1</f>
        <v>2</v>
      </c>
      <c r="AZ91" s="76">
        <f aca="true" t="shared" si="51" ref="AZ91:AZ98">AZ90+0.5</f>
        <v>0.5</v>
      </c>
      <c r="BA91" s="76">
        <f>(BA89&lt;AY91)*(BA89&gt;=AX91)*AZ91*BA88</f>
        <v>-0.5</v>
      </c>
      <c r="BB91" s="75">
        <f aca="true" t="shared" si="52" ref="BB91:BB98">BC90</f>
        <v>1</v>
      </c>
      <c r="BC91" s="76">
        <f aca="true" t="shared" si="53" ref="BC91:BC97">BC90+1</f>
        <v>2</v>
      </c>
      <c r="BD91" s="76">
        <f aca="true" t="shared" si="54" ref="BD91:BD98">BD90+0.5</f>
        <v>0.5</v>
      </c>
      <c r="BE91" s="83">
        <f>(BE89&lt;BC91)*(BE89&gt;=BB91)*BD91*BE88</f>
        <v>0.5</v>
      </c>
      <c r="BH91" s="10"/>
    </row>
    <row r="92" spans="1:60" ht="15.75">
      <c r="A92" s="149">
        <v>17</v>
      </c>
      <c r="B92" s="275" t="s">
        <v>243</v>
      </c>
      <c r="C92" s="153">
        <f>VLOOKUP(B92,VOTI!$C$1:$Q$500,15,FALSE)</f>
        <v>7.5</v>
      </c>
      <c r="D92" s="154"/>
      <c r="E92" s="153"/>
      <c r="F92" s="153"/>
      <c r="G92" s="153"/>
      <c r="H92" s="153"/>
      <c r="I92" s="153"/>
      <c r="J92" s="153"/>
      <c r="K92" s="153"/>
      <c r="L92" s="152"/>
      <c r="M92" s="149">
        <v>17</v>
      </c>
      <c r="N92" s="190" t="s">
        <v>197</v>
      </c>
      <c r="O92" s="153">
        <f>VLOOKUP(N92,VOTI!$C$1:$Q$500,15,FALSE)</f>
        <v>5.5</v>
      </c>
      <c r="P92" s="154"/>
      <c r="Q92" s="153"/>
      <c r="R92" s="153"/>
      <c r="S92" s="153"/>
      <c r="T92" s="153"/>
      <c r="U92" s="153"/>
      <c r="V92" s="153"/>
      <c r="W92" s="153"/>
      <c r="X92" s="152"/>
      <c r="Y92" s="8"/>
      <c r="Z92" s="190"/>
      <c r="AA92" s="114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2">
        <f t="shared" si="47"/>
        <v>6.25</v>
      </c>
      <c r="AO92" s="76">
        <f t="shared" si="48"/>
        <v>6.5</v>
      </c>
      <c r="AP92" s="86">
        <f t="shared" si="43"/>
        <v>-2</v>
      </c>
      <c r="AQ92" s="87">
        <f>AP92*((AP84&gt;=AN92)*(AP84&lt;AO92))</f>
        <v>0</v>
      </c>
      <c r="AR92" s="83"/>
      <c r="AS92" s="82">
        <f t="shared" si="44"/>
        <v>6.25</v>
      </c>
      <c r="AT92" s="76">
        <f t="shared" si="45"/>
        <v>6.5</v>
      </c>
      <c r="AU92" s="86">
        <f t="shared" si="46"/>
        <v>-2</v>
      </c>
      <c r="AV92" s="87">
        <f>AU92*((AU84&gt;=AS92)*(AU84&lt;AT92))</f>
        <v>0</v>
      </c>
      <c r="AW92" s="76"/>
      <c r="AX92" s="75">
        <f t="shared" si="49"/>
        <v>2</v>
      </c>
      <c r="AY92" s="76">
        <f t="shared" si="50"/>
        <v>3</v>
      </c>
      <c r="AZ92" s="76">
        <f t="shared" si="51"/>
        <v>1</v>
      </c>
      <c r="BA92" s="76">
        <f>(BA89&lt;AY92)*(BA89&gt;=AX92)*AZ92*BA88</f>
        <v>0</v>
      </c>
      <c r="BB92" s="75">
        <f t="shared" si="52"/>
        <v>2</v>
      </c>
      <c r="BC92" s="76">
        <f t="shared" si="53"/>
        <v>3</v>
      </c>
      <c r="BD92" s="76">
        <f t="shared" si="54"/>
        <v>1</v>
      </c>
      <c r="BE92" s="83">
        <f>(BE89&lt;BC92)*(BE89&gt;=BB92)*BD92*BE88</f>
        <v>0</v>
      </c>
      <c r="BH92" s="10"/>
    </row>
    <row r="93" spans="1:60" ht="15.75">
      <c r="A93" s="149">
        <v>18</v>
      </c>
      <c r="B93" s="275" t="s">
        <v>414</v>
      </c>
      <c r="C93" s="153" t="e">
        <f>VLOOKUP(B93,VOTI!$C$1:$Q$500,15,FALSE)</f>
        <v>#N/A</v>
      </c>
      <c r="D93" s="154"/>
      <c r="E93" s="153"/>
      <c r="F93" s="153"/>
      <c r="G93" s="153"/>
      <c r="H93" s="153"/>
      <c r="I93" s="153"/>
      <c r="J93" s="153"/>
      <c r="K93" s="153"/>
      <c r="L93" s="152"/>
      <c r="M93" s="149">
        <v>18</v>
      </c>
      <c r="N93" s="190" t="s">
        <v>403</v>
      </c>
      <c r="O93" s="153" t="e">
        <f>VLOOKUP(N93,VOTI!$C$1:$Q$500,15,FALSE)</f>
        <v>#N/A</v>
      </c>
      <c r="P93" s="154"/>
      <c r="Q93" s="153"/>
      <c r="R93" s="153"/>
      <c r="S93" s="153"/>
      <c r="T93" s="153"/>
      <c r="U93" s="153"/>
      <c r="V93" s="153"/>
      <c r="W93" s="153"/>
      <c r="X93" s="152"/>
      <c r="Y93" s="8"/>
      <c r="Z93" s="190"/>
      <c r="AA93" s="114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2">
        <f t="shared" si="47"/>
        <v>6.5</v>
      </c>
      <c r="AO93" s="76">
        <f t="shared" si="48"/>
        <v>6.75</v>
      </c>
      <c r="AP93" s="86">
        <f t="shared" si="43"/>
        <v>-3</v>
      </c>
      <c r="AQ93" s="87">
        <f>AP93*((AP84&gt;=AN93)*(AP84&lt;AO93))</f>
        <v>0</v>
      </c>
      <c r="AR93" s="83"/>
      <c r="AS93" s="82">
        <f t="shared" si="44"/>
        <v>6.5</v>
      </c>
      <c r="AT93" s="76">
        <f t="shared" si="45"/>
        <v>6.75</v>
      </c>
      <c r="AU93" s="86">
        <f t="shared" si="46"/>
        <v>-3</v>
      </c>
      <c r="AV93" s="87">
        <f>AU93*((AU84&gt;=AS93)*(AU84&lt;AT93))</f>
        <v>0</v>
      </c>
      <c r="AW93" s="76"/>
      <c r="AX93" s="75">
        <f t="shared" si="49"/>
        <v>3</v>
      </c>
      <c r="AY93" s="76">
        <f t="shared" si="50"/>
        <v>4</v>
      </c>
      <c r="AZ93" s="76">
        <f t="shared" si="51"/>
        <v>1.5</v>
      </c>
      <c r="BA93" s="76">
        <f>(BA89&lt;AY93)*(BA89&gt;=AX93)*AZ93*BA88</f>
        <v>0</v>
      </c>
      <c r="BB93" s="75">
        <f t="shared" si="52"/>
        <v>3</v>
      </c>
      <c r="BC93" s="76">
        <f t="shared" si="53"/>
        <v>4</v>
      </c>
      <c r="BD93" s="76">
        <f t="shared" si="54"/>
        <v>1.5</v>
      </c>
      <c r="BE93" s="83">
        <f>(BE89&lt;BC93)*(BE89&gt;=BB93)*BD93*BE88</f>
        <v>0</v>
      </c>
      <c r="BH93" s="10"/>
    </row>
    <row r="94" spans="1:60" ht="15.75">
      <c r="A94" s="149">
        <v>19</v>
      </c>
      <c r="B94" s="276" t="s">
        <v>301</v>
      </c>
      <c r="C94" s="153">
        <f>VLOOKUP(B94,VOTI!$C$1:$Q$500,15,FALSE)</f>
        <v>5.5</v>
      </c>
      <c r="D94" s="154"/>
      <c r="E94" s="153"/>
      <c r="F94" s="153"/>
      <c r="G94" s="153"/>
      <c r="H94" s="153"/>
      <c r="I94" s="153"/>
      <c r="J94" s="153"/>
      <c r="K94" s="153"/>
      <c r="L94" s="152"/>
      <c r="M94" s="149">
        <v>19</v>
      </c>
      <c r="N94" s="190" t="s">
        <v>64</v>
      </c>
      <c r="O94" s="153">
        <f>VLOOKUP(N94,VOTI!$C$1:$Q$500,15,FALSE)</f>
        <v>7</v>
      </c>
      <c r="P94" s="154"/>
      <c r="Q94" s="153"/>
      <c r="R94" s="153"/>
      <c r="S94" s="153"/>
      <c r="T94" s="153"/>
      <c r="U94" s="153"/>
      <c r="V94" s="153"/>
      <c r="W94" s="153"/>
      <c r="X94" s="152"/>
      <c r="Y94" s="8"/>
      <c r="Z94" s="190"/>
      <c r="AA94" s="114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2">
        <f t="shared" si="47"/>
        <v>6.75</v>
      </c>
      <c r="AO94" s="76">
        <f t="shared" si="48"/>
        <v>7</v>
      </c>
      <c r="AP94" s="86">
        <f t="shared" si="43"/>
        <v>-4</v>
      </c>
      <c r="AQ94" s="87">
        <f>AP94*((AP84&gt;=AN94)*(AP84&lt;AO94))</f>
        <v>0</v>
      </c>
      <c r="AR94" s="83"/>
      <c r="AS94" s="82">
        <f t="shared" si="44"/>
        <v>6.75</v>
      </c>
      <c r="AT94" s="76">
        <f t="shared" si="45"/>
        <v>7</v>
      </c>
      <c r="AU94" s="86">
        <f t="shared" si="46"/>
        <v>-4</v>
      </c>
      <c r="AV94" s="87">
        <f>AU94*((AU84&gt;=AS94)*(AU84&lt;AT94))</f>
        <v>0</v>
      </c>
      <c r="AW94" s="76"/>
      <c r="AX94" s="75">
        <f t="shared" si="49"/>
        <v>4</v>
      </c>
      <c r="AY94" s="76">
        <f t="shared" si="50"/>
        <v>5</v>
      </c>
      <c r="AZ94" s="76">
        <f t="shared" si="51"/>
        <v>2</v>
      </c>
      <c r="BA94" s="76">
        <f>(BA89&lt;AY94)*(BA89&gt;=AX94)*AZ94*BA88</f>
        <v>0</v>
      </c>
      <c r="BB94" s="75">
        <f t="shared" si="52"/>
        <v>4</v>
      </c>
      <c r="BC94" s="76">
        <f t="shared" si="53"/>
        <v>5</v>
      </c>
      <c r="BD94" s="76">
        <f t="shared" si="54"/>
        <v>2</v>
      </c>
      <c r="BE94" s="83">
        <f>(BE89&lt;BC94)*(BE89&gt;=BB94)*BD94*BE88</f>
        <v>0</v>
      </c>
      <c r="BH94" s="10"/>
    </row>
    <row r="95" spans="1:57" ht="15.75">
      <c r="A95" s="149">
        <v>20</v>
      </c>
      <c r="B95" s="276" t="s">
        <v>415</v>
      </c>
      <c r="C95" s="153" t="e">
        <f>VLOOKUP(B95,VOTI!$C$1:$Q$500,15,FALSE)</f>
        <v>#N/A</v>
      </c>
      <c r="D95" s="154"/>
      <c r="E95" s="153"/>
      <c r="F95" s="153"/>
      <c r="G95" s="153"/>
      <c r="H95" s="153"/>
      <c r="I95" s="153"/>
      <c r="J95" s="153"/>
      <c r="K95" s="153"/>
      <c r="L95" s="152"/>
      <c r="M95" s="149">
        <v>20</v>
      </c>
      <c r="N95" s="190" t="s">
        <v>231</v>
      </c>
      <c r="O95" s="153">
        <f>VLOOKUP(N95,VOTI!$C$1:$Q$500,15,FALSE)</f>
        <v>5</v>
      </c>
      <c r="P95" s="154"/>
      <c r="Q95" s="153"/>
      <c r="R95" s="153"/>
      <c r="S95" s="153"/>
      <c r="T95" s="153"/>
      <c r="U95" s="153"/>
      <c r="V95" s="153"/>
      <c r="W95" s="153"/>
      <c r="X95" s="152"/>
      <c r="Y95" s="8"/>
      <c r="Z95" s="190"/>
      <c r="AA95" s="114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82">
        <v>7</v>
      </c>
      <c r="AO95" s="76">
        <v>100</v>
      </c>
      <c r="AP95" s="86">
        <f t="shared" si="43"/>
        <v>-5</v>
      </c>
      <c r="AQ95" s="87">
        <f>AP95*((AP84&gt;=AN95)*(AP84&lt;AO95))</f>
        <v>0</v>
      </c>
      <c r="AR95" s="83"/>
      <c r="AS95" s="82">
        <v>7</v>
      </c>
      <c r="AT95" s="76">
        <v>100</v>
      </c>
      <c r="AU95" s="86">
        <f t="shared" si="46"/>
        <v>-5</v>
      </c>
      <c r="AV95" s="87">
        <f>AU95*((AU84&gt;=AS95)*(AU84&lt;AT95))</f>
        <v>0</v>
      </c>
      <c r="AW95" s="76"/>
      <c r="AX95" s="75">
        <f t="shared" si="49"/>
        <v>5</v>
      </c>
      <c r="AY95" s="76">
        <f t="shared" si="50"/>
        <v>6</v>
      </c>
      <c r="AZ95" s="76">
        <f t="shared" si="51"/>
        <v>2.5</v>
      </c>
      <c r="BA95" s="76">
        <f>(BA89&lt;AY95)*(BA89&gt;=AX95)*AZ95*BA88</f>
        <v>0</v>
      </c>
      <c r="BB95" s="75">
        <f t="shared" si="52"/>
        <v>5</v>
      </c>
      <c r="BC95" s="76">
        <f t="shared" si="53"/>
        <v>6</v>
      </c>
      <c r="BD95" s="76">
        <f t="shared" si="54"/>
        <v>2.5</v>
      </c>
      <c r="BE95" s="83">
        <f>(BE89&lt;BC95)*(BE89&gt;=BB95)*BD95*BE88</f>
        <v>0</v>
      </c>
    </row>
    <row r="96" spans="1:60" ht="16.5" thickBot="1">
      <c r="A96" s="155">
        <v>21</v>
      </c>
      <c r="B96" s="276" t="s">
        <v>416</v>
      </c>
      <c r="C96" s="157">
        <f>VLOOKUP(B96,VOTI!$C$1:$Q$500,15,FALSE)</f>
        <v>5.5</v>
      </c>
      <c r="D96" s="158"/>
      <c r="E96" s="157"/>
      <c r="F96" s="157"/>
      <c r="G96" s="157"/>
      <c r="H96" s="157"/>
      <c r="I96" s="157"/>
      <c r="J96" s="157"/>
      <c r="K96" s="157"/>
      <c r="L96" s="159"/>
      <c r="M96" s="155">
        <v>21</v>
      </c>
      <c r="N96" s="190" t="s">
        <v>307</v>
      </c>
      <c r="O96" s="157">
        <f>VLOOKUP(N96,VOTI!$C$1:$Q$500,15,FALSE)</f>
        <v>5.5</v>
      </c>
      <c r="P96" s="158"/>
      <c r="Q96" s="157"/>
      <c r="R96" s="157"/>
      <c r="S96" s="157"/>
      <c r="T96" s="157"/>
      <c r="U96" s="157"/>
      <c r="V96" s="157"/>
      <c r="W96" s="157"/>
      <c r="X96" s="159"/>
      <c r="Y96" s="8"/>
      <c r="Z96" s="190"/>
      <c r="AA96" s="114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82"/>
      <c r="AO96" s="76"/>
      <c r="AP96" s="76"/>
      <c r="AQ96" s="76"/>
      <c r="AR96" s="83"/>
      <c r="AS96" s="82"/>
      <c r="AT96" s="76"/>
      <c r="AU96" s="76"/>
      <c r="AV96" s="76"/>
      <c r="AW96" s="76"/>
      <c r="AX96" s="75">
        <f t="shared" si="49"/>
        <v>6</v>
      </c>
      <c r="AY96" s="76">
        <f t="shared" si="50"/>
        <v>7</v>
      </c>
      <c r="AZ96" s="76">
        <f t="shared" si="51"/>
        <v>3</v>
      </c>
      <c r="BA96" s="76">
        <f>(BA89&lt;AY96)*(BA89&gt;=AX96)*AZ96*BA88</f>
        <v>0</v>
      </c>
      <c r="BB96" s="75">
        <f t="shared" si="52"/>
        <v>6</v>
      </c>
      <c r="BC96" s="76">
        <f t="shared" si="53"/>
        <v>7</v>
      </c>
      <c r="BD96" s="76">
        <f t="shared" si="54"/>
        <v>3</v>
      </c>
      <c r="BE96" s="83">
        <f>(BE89&lt;BC96)*(BE89&gt;=BB96)*BD96*BE88</f>
        <v>0</v>
      </c>
      <c r="BH96" s="10"/>
    </row>
    <row r="97" spans="1:57" ht="16.5" thickTop="1">
      <c r="A97" s="127"/>
      <c r="B97" s="128" t="s">
        <v>16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30"/>
      <c r="M97" s="127"/>
      <c r="N97" s="128" t="s">
        <v>16</v>
      </c>
      <c r="O97" s="129"/>
      <c r="P97" s="129"/>
      <c r="Q97" s="129"/>
      <c r="R97" s="129"/>
      <c r="S97" s="129"/>
      <c r="T97" s="129"/>
      <c r="U97" s="129"/>
      <c r="V97" s="129"/>
      <c r="W97" s="129"/>
      <c r="X97" s="130"/>
      <c r="Y97" s="8"/>
      <c r="AA97" s="114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88" t="s">
        <v>20</v>
      </c>
      <c r="AO97" s="76"/>
      <c r="AP97" s="76"/>
      <c r="AQ97" s="76">
        <f>4-C100</f>
        <v>1</v>
      </c>
      <c r="AR97" s="83"/>
      <c r="AS97" s="88" t="s">
        <v>20</v>
      </c>
      <c r="AT97" s="76"/>
      <c r="AU97" s="76"/>
      <c r="AV97" s="76">
        <f>4-O100</f>
        <v>0</v>
      </c>
      <c r="AW97" s="76"/>
      <c r="AX97" s="75">
        <f t="shared" si="49"/>
        <v>7</v>
      </c>
      <c r="AY97" s="76">
        <f t="shared" si="50"/>
        <v>8</v>
      </c>
      <c r="AZ97" s="76">
        <f t="shared" si="51"/>
        <v>3.5</v>
      </c>
      <c r="BA97" s="76">
        <f>(BA89&lt;AY97)*(BA89&gt;=AX97)*AZ97*BA88</f>
        <v>0</v>
      </c>
      <c r="BB97" s="75">
        <f t="shared" si="52"/>
        <v>7</v>
      </c>
      <c r="BC97" s="76">
        <f t="shared" si="53"/>
        <v>8</v>
      </c>
      <c r="BD97" s="76">
        <f t="shared" si="54"/>
        <v>3.5</v>
      </c>
      <c r="BE97" s="83">
        <f>(BE89&lt;BC97)*(BE89&gt;=BB97)*BD97*BE88</f>
        <v>0</v>
      </c>
    </row>
    <row r="98" spans="1:57" ht="15.75">
      <c r="A98" s="127"/>
      <c r="B98" s="129" t="s">
        <v>17</v>
      </c>
      <c r="C98" s="131">
        <v>1</v>
      </c>
      <c r="D98" s="131"/>
      <c r="E98" s="129"/>
      <c r="F98" s="129"/>
      <c r="G98" s="129"/>
      <c r="H98" s="129"/>
      <c r="I98" s="129"/>
      <c r="J98" s="129"/>
      <c r="K98" s="129"/>
      <c r="L98" s="132">
        <f>C98*3</f>
        <v>3</v>
      </c>
      <c r="M98" s="129"/>
      <c r="N98" s="129" t="s">
        <v>17</v>
      </c>
      <c r="O98" s="131">
        <v>0</v>
      </c>
      <c r="P98" s="131"/>
      <c r="Q98" s="129"/>
      <c r="R98" s="129"/>
      <c r="S98" s="129"/>
      <c r="T98" s="129"/>
      <c r="U98" s="129"/>
      <c r="V98" s="129"/>
      <c r="W98" s="129"/>
      <c r="X98" s="132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89" t="s">
        <v>23</v>
      </c>
      <c r="AO98" s="90"/>
      <c r="AP98" s="90"/>
      <c r="AQ98" s="90"/>
      <c r="AR98" s="91">
        <f>SUM(AQ86:AQ98)</f>
        <v>3</v>
      </c>
      <c r="AS98" s="89" t="s">
        <v>23</v>
      </c>
      <c r="AT98" s="90"/>
      <c r="AU98" s="90"/>
      <c r="AV98" s="90"/>
      <c r="AW98" s="92">
        <f>SUM(AV86:AV98)</f>
        <v>0</v>
      </c>
      <c r="AX98" s="75">
        <f t="shared" si="49"/>
        <v>8</v>
      </c>
      <c r="AY98" s="76">
        <v>100</v>
      </c>
      <c r="AZ98" s="76">
        <f t="shared" si="51"/>
        <v>4</v>
      </c>
      <c r="BA98" s="76">
        <f>(BA89&lt;AY98)*(BA89&gt;=AX98)*AZ98*BA88</f>
        <v>0</v>
      </c>
      <c r="BB98" s="75">
        <f t="shared" si="52"/>
        <v>8</v>
      </c>
      <c r="BC98" s="76">
        <v>100</v>
      </c>
      <c r="BD98" s="76">
        <f t="shared" si="54"/>
        <v>4</v>
      </c>
      <c r="BE98" s="83">
        <f>(BE89&lt;BC98)*(BE89&gt;=BB98)*BD98*BE88</f>
        <v>0</v>
      </c>
    </row>
    <row r="99" spans="1:57" ht="15">
      <c r="A99" s="127"/>
      <c r="B99" s="129" t="s">
        <v>18</v>
      </c>
      <c r="C99" s="133">
        <v>3</v>
      </c>
      <c r="D99" s="133">
        <v>4</v>
      </c>
      <c r="E99" s="133">
        <v>3</v>
      </c>
      <c r="F99" s="134"/>
      <c r="G99" s="134"/>
      <c r="H99" s="129"/>
      <c r="I99" s="129"/>
      <c r="J99" s="129"/>
      <c r="K99" s="129"/>
      <c r="L99" s="130"/>
      <c r="M99" s="129"/>
      <c r="N99" s="129" t="s">
        <v>18</v>
      </c>
      <c r="O99" s="133">
        <v>4</v>
      </c>
      <c r="P99" s="133">
        <v>4</v>
      </c>
      <c r="Q99" s="133">
        <v>2</v>
      </c>
      <c r="R99" s="134"/>
      <c r="S99" s="134"/>
      <c r="T99" s="129"/>
      <c r="U99" s="129"/>
      <c r="V99" s="129"/>
      <c r="W99" s="129"/>
      <c r="X99" s="130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84"/>
      <c r="AO99" s="76"/>
      <c r="AP99" s="76"/>
      <c r="AQ99" s="76"/>
      <c r="AR99" s="76"/>
      <c r="AS99" s="76"/>
      <c r="AT99" s="76"/>
      <c r="AU99" s="76"/>
      <c r="AV99" s="76"/>
      <c r="AW99" s="76"/>
      <c r="BA99" s="93">
        <f>SUM(BA90:BA98)</f>
        <v>-0.5</v>
      </c>
      <c r="BB99" s="94"/>
      <c r="BC99" s="95"/>
      <c r="BD99" s="95"/>
      <c r="BE99" s="96">
        <f>SUM(BE90:BE98)</f>
        <v>0.5</v>
      </c>
    </row>
    <row r="100" spans="1:57" s="14" customFormat="1" ht="15">
      <c r="A100" s="127"/>
      <c r="B100" s="129" t="s">
        <v>19</v>
      </c>
      <c r="C100" s="135">
        <f>C99</f>
        <v>3</v>
      </c>
      <c r="D100" s="135">
        <f>D99</f>
        <v>4</v>
      </c>
      <c r="E100" s="135">
        <f>E99</f>
        <v>3</v>
      </c>
      <c r="F100" s="134"/>
      <c r="G100" s="134"/>
      <c r="H100" s="129"/>
      <c r="I100" s="129"/>
      <c r="J100" s="129"/>
      <c r="K100" s="129"/>
      <c r="L100" s="130"/>
      <c r="M100" s="129"/>
      <c r="N100" s="129" t="s">
        <v>19</v>
      </c>
      <c r="O100" s="135">
        <f>O99</f>
        <v>4</v>
      </c>
      <c r="P100" s="135">
        <f>P99</f>
        <v>4</v>
      </c>
      <c r="Q100" s="135">
        <f>Q99</f>
        <v>2</v>
      </c>
      <c r="R100" s="134"/>
      <c r="S100" s="134"/>
      <c r="T100" s="129"/>
      <c r="U100" s="129"/>
      <c r="V100" s="129"/>
      <c r="W100" s="129"/>
      <c r="X100" s="130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84"/>
      <c r="AO100" s="76"/>
      <c r="AP100" s="76"/>
      <c r="AQ100" s="76"/>
      <c r="AR100" s="76"/>
      <c r="AS100" s="76"/>
      <c r="AT100" s="76"/>
      <c r="AU100" s="76"/>
      <c r="AV100" s="76"/>
      <c r="AW100" s="76"/>
      <c r="AX100" s="75"/>
      <c r="AY100" s="76"/>
      <c r="AZ100" s="76"/>
      <c r="BA100" s="97"/>
      <c r="BB100" s="94"/>
      <c r="BC100" s="95"/>
      <c r="BD100" s="95"/>
      <c r="BE100" s="98"/>
    </row>
    <row r="101" spans="1:57" ht="15">
      <c r="A101" s="136"/>
      <c r="B101" s="137" t="s">
        <v>21</v>
      </c>
      <c r="C101" s="138"/>
      <c r="D101" s="138"/>
      <c r="E101" s="138"/>
      <c r="F101" s="139"/>
      <c r="G101" s="138"/>
      <c r="H101" s="137"/>
      <c r="I101" s="137"/>
      <c r="J101" s="137"/>
      <c r="K101" s="137"/>
      <c r="L101" s="140">
        <f>AW98</f>
        <v>0</v>
      </c>
      <c r="M101" s="136"/>
      <c r="N101" s="137" t="s">
        <v>22</v>
      </c>
      <c r="O101" s="138"/>
      <c r="P101" s="138"/>
      <c r="Q101" s="138"/>
      <c r="R101" s="139"/>
      <c r="S101" s="138"/>
      <c r="T101" s="137"/>
      <c r="U101" s="137"/>
      <c r="V101" s="137"/>
      <c r="W101" s="137"/>
      <c r="X101" s="140">
        <f>AR98</f>
        <v>3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84"/>
      <c r="AO101" s="76"/>
      <c r="AP101" s="76"/>
      <c r="AQ101" s="76"/>
      <c r="AR101" s="76"/>
      <c r="AS101" s="76"/>
      <c r="AT101" s="76"/>
      <c r="AU101" s="76"/>
      <c r="AV101" s="76"/>
      <c r="AW101" s="76"/>
      <c r="BA101" s="97"/>
      <c r="BB101" s="94"/>
      <c r="BC101" s="95"/>
      <c r="BD101" s="95"/>
      <c r="BE101" s="98"/>
    </row>
    <row r="102" spans="1:57" ht="15">
      <c r="A102" s="127"/>
      <c r="B102" s="141" t="s">
        <v>24</v>
      </c>
      <c r="C102" s="142"/>
      <c r="D102" s="142"/>
      <c r="E102" s="142"/>
      <c r="F102" s="143"/>
      <c r="G102" s="142"/>
      <c r="H102" s="141"/>
      <c r="I102" s="141"/>
      <c r="J102" s="141"/>
      <c r="K102" s="141"/>
      <c r="L102" s="144">
        <f>BA99</f>
        <v>-0.5</v>
      </c>
      <c r="M102" s="127"/>
      <c r="N102" s="141" t="s">
        <v>25</v>
      </c>
      <c r="O102" s="142"/>
      <c r="P102" s="142"/>
      <c r="Q102" s="142"/>
      <c r="R102" s="143"/>
      <c r="S102" s="142"/>
      <c r="T102" s="141"/>
      <c r="U102" s="141"/>
      <c r="V102" s="141"/>
      <c r="W102" s="141"/>
      <c r="X102" s="144">
        <f>BE99</f>
        <v>0.5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4"/>
      <c r="AO102" s="76"/>
      <c r="AP102" s="76"/>
      <c r="AQ102" s="76"/>
      <c r="AR102" s="76"/>
      <c r="AS102" s="76"/>
      <c r="AT102" s="76"/>
      <c r="AU102" s="76"/>
      <c r="AV102" s="76"/>
      <c r="AW102" s="76"/>
      <c r="BA102" s="97"/>
      <c r="BB102" s="94"/>
      <c r="BC102" s="95"/>
      <c r="BD102" s="95"/>
      <c r="BE102" s="98"/>
    </row>
    <row r="103" spans="1:57" ht="15">
      <c r="A103" s="145"/>
      <c r="B103" s="146"/>
      <c r="C103" s="147" t="s">
        <v>26</v>
      </c>
      <c r="D103" s="147" t="s">
        <v>27</v>
      </c>
      <c r="E103" s="147" t="s">
        <v>28</v>
      </c>
      <c r="F103" s="146"/>
      <c r="G103" s="146"/>
      <c r="H103" s="146"/>
      <c r="I103" s="146"/>
      <c r="J103" s="146"/>
      <c r="K103" s="146"/>
      <c r="L103" s="148">
        <f>SUM(L75:L102)</f>
        <v>66.5</v>
      </c>
      <c r="M103" s="145"/>
      <c r="N103" s="146"/>
      <c r="O103" s="147" t="s">
        <v>26</v>
      </c>
      <c r="P103" s="147" t="s">
        <v>27</v>
      </c>
      <c r="Q103" s="147" t="s">
        <v>28</v>
      </c>
      <c r="R103" s="146"/>
      <c r="S103" s="146"/>
      <c r="T103" s="146"/>
      <c r="U103" s="146"/>
      <c r="V103" s="146"/>
      <c r="W103" s="146"/>
      <c r="X103" s="148">
        <f>SUM(X75:X102)</f>
        <v>68.5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99"/>
      <c r="AO103" s="90"/>
      <c r="AP103" s="90"/>
      <c r="AQ103" s="90"/>
      <c r="AR103" s="90"/>
      <c r="AS103" s="90"/>
      <c r="AT103" s="90"/>
      <c r="AU103" s="90"/>
      <c r="AV103" s="90"/>
      <c r="AW103" s="90"/>
      <c r="AX103" s="100"/>
      <c r="AY103" s="90"/>
      <c r="AZ103" s="90"/>
      <c r="BA103" s="90"/>
      <c r="BB103" s="100"/>
      <c r="BC103" s="90"/>
      <c r="BD103" s="90"/>
      <c r="BE103" s="101"/>
    </row>
    <row r="104" spans="9:24" ht="24.75" customHeight="1">
      <c r="I104" s="77">
        <f>(J104=V104)*((L103-X103)&gt;=4)</f>
        <v>0</v>
      </c>
      <c r="J104" s="78">
        <f>1*(L103&gt;=66)+1*(L103&gt;=72)+1*(L103&gt;=77)+1*(L103&gt;=81)+1*(L103&gt;=85)+1*(L103&gt;=89)+1*(L103&gt;=93)+1*(L103&gt;=97)+1*(L103&gt;=101)+1*(L103&gt;=104)</f>
        <v>1</v>
      </c>
      <c r="K104" s="78"/>
      <c r="L104" s="160">
        <f>J104+(J104&lt;V104)*((X103-L103)&lt;3)+(X103&lt;59)+(J104=V104)*((L103-X103)&gt;=4)</f>
        <v>1</v>
      </c>
      <c r="U104" s="77">
        <f>(J104=V104)*((X103-L103)&gt;=4)</f>
        <v>0</v>
      </c>
      <c r="V104" s="78">
        <f>1*(X103&gt;=66)+1*(X103&gt;=72)+1*(X103&gt;=77)+1*(X103&gt;=81)+1*(X103&gt;=85)+1*(X103&gt;=89)+1*(X103&gt;=93)+1*(X103&gt;=97)+1*(X103&gt;=101)+1*(X103&gt;=104)</f>
        <v>1</v>
      </c>
      <c r="W104" s="78"/>
      <c r="X104" s="160">
        <f>V104+(V104&lt;J104)*((L103-X103)&lt;3)+(L103&lt;59)+(J104=V104)*((X103-L103)&gt;=4)</f>
        <v>1</v>
      </c>
    </row>
    <row r="105" ht="12.75">
      <c r="A105" s="4" t="s">
        <v>37</v>
      </c>
    </row>
    <row r="106" spans="1:57" s="168" customFormat="1" ht="12.75">
      <c r="A106" s="149">
        <v>8</v>
      </c>
      <c r="B106" s="275" t="s">
        <v>409</v>
      </c>
      <c r="C106" s="153" t="e">
        <f>VLOOKUP(B106,VOTI!$C$1:$Q$500,15,FALSE)</f>
        <v>#N/A</v>
      </c>
      <c r="D106" s="169"/>
      <c r="E106" s="163"/>
      <c r="F106" s="163"/>
      <c r="G106" s="163"/>
      <c r="H106" s="163"/>
      <c r="I106" s="163"/>
      <c r="J106" s="163"/>
      <c r="K106" s="163"/>
      <c r="L106" s="164"/>
      <c r="M106" s="149">
        <v>4</v>
      </c>
      <c r="N106" s="190" t="s">
        <v>399</v>
      </c>
      <c r="O106" s="153" t="e">
        <f>VLOOKUP(N106,VOTI!$C$1:$Q$500,15,FALSE)</f>
        <v>#N/A</v>
      </c>
      <c r="P106" s="169"/>
      <c r="Q106" s="163"/>
      <c r="R106" s="163"/>
      <c r="S106" s="163"/>
      <c r="T106" s="163"/>
      <c r="U106" s="163"/>
      <c r="V106" s="163"/>
      <c r="W106" s="163"/>
      <c r="X106" s="164"/>
      <c r="Y106" s="165"/>
      <c r="Z106" s="165"/>
      <c r="AA106" s="165"/>
      <c r="AB106" s="166"/>
      <c r="AC106" s="166"/>
      <c r="AD106" s="166"/>
      <c r="AE106" s="166"/>
      <c r="AF106" s="166"/>
      <c r="AG106" s="166"/>
      <c r="AH106" s="166"/>
      <c r="AI106" s="166"/>
      <c r="AJ106" s="166"/>
      <c r="AK106" s="166"/>
      <c r="AL106" s="166"/>
      <c r="AM106" s="166"/>
      <c r="AN106" s="167"/>
      <c r="AX106" s="161"/>
      <c r="AY106" s="169"/>
      <c r="AZ106" s="169"/>
      <c r="BA106" s="169"/>
      <c r="BB106" s="161"/>
      <c r="BC106" s="169"/>
      <c r="BD106" s="169"/>
      <c r="BE106" s="169"/>
    </row>
    <row r="107" spans="1:57" s="168" customFormat="1" ht="12.75">
      <c r="A107" s="161"/>
      <c r="B107" s="162"/>
      <c r="C107" s="163"/>
      <c r="D107" s="169"/>
      <c r="E107" s="163"/>
      <c r="F107" s="163"/>
      <c r="G107" s="163"/>
      <c r="H107" s="163"/>
      <c r="I107" s="163"/>
      <c r="J107" s="163"/>
      <c r="K107" s="163"/>
      <c r="L107" s="164"/>
      <c r="M107" s="161"/>
      <c r="N107" s="170"/>
      <c r="O107" s="163"/>
      <c r="P107" s="169"/>
      <c r="Q107" s="163"/>
      <c r="R107" s="163"/>
      <c r="S107" s="163"/>
      <c r="T107" s="163"/>
      <c r="U107" s="163"/>
      <c r="V107" s="163"/>
      <c r="W107" s="163"/>
      <c r="X107" s="164"/>
      <c r="Y107" s="165"/>
      <c r="Z107" s="165"/>
      <c r="AA107" s="165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7"/>
      <c r="AX107" s="161"/>
      <c r="AY107" s="169"/>
      <c r="AZ107" s="169"/>
      <c r="BA107" s="169"/>
      <c r="BB107" s="161"/>
      <c r="BC107" s="169"/>
      <c r="BD107" s="169"/>
      <c r="BE107" s="169"/>
    </row>
    <row r="108" spans="1:57" s="168" customFormat="1" ht="12.75">
      <c r="A108" s="161"/>
      <c r="B108" s="162"/>
      <c r="C108" s="163"/>
      <c r="D108" s="169"/>
      <c r="E108" s="163"/>
      <c r="F108" s="163"/>
      <c r="G108" s="163"/>
      <c r="H108" s="163"/>
      <c r="I108" s="163"/>
      <c r="J108" s="163"/>
      <c r="K108" s="163"/>
      <c r="L108" s="164"/>
      <c r="M108" s="161"/>
      <c r="N108" s="170"/>
      <c r="O108" s="163"/>
      <c r="P108" s="169"/>
      <c r="Q108" s="163"/>
      <c r="R108" s="163"/>
      <c r="S108" s="163"/>
      <c r="T108" s="163"/>
      <c r="U108" s="163"/>
      <c r="V108" s="163"/>
      <c r="W108" s="163"/>
      <c r="X108" s="164"/>
      <c r="Y108" s="165"/>
      <c r="Z108" s="165"/>
      <c r="AA108" s="165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166"/>
      <c r="AM108" s="166"/>
      <c r="AN108" s="167"/>
      <c r="AX108" s="161"/>
      <c r="AY108" s="169"/>
      <c r="AZ108" s="169"/>
      <c r="BA108" s="169"/>
      <c r="BB108" s="161"/>
      <c r="BC108" s="169"/>
      <c r="BD108" s="169"/>
      <c r="BE108" s="169"/>
    </row>
    <row r="109" ht="12.75"/>
    <row r="110" spans="1:57" ht="30.75" customHeight="1">
      <c r="A110" s="117" t="s">
        <v>0</v>
      </c>
      <c r="B110" s="118" t="str">
        <f>Y6</f>
        <v>Piteglio United</v>
      </c>
      <c r="C110" s="119" t="s">
        <v>1</v>
      </c>
      <c r="D110" s="119" t="s">
        <v>2</v>
      </c>
      <c r="E110" s="120" t="s">
        <v>3</v>
      </c>
      <c r="F110" s="120" t="s">
        <v>4</v>
      </c>
      <c r="G110" s="119" t="s">
        <v>5</v>
      </c>
      <c r="H110" s="119" t="s">
        <v>6</v>
      </c>
      <c r="I110" s="120" t="s">
        <v>7</v>
      </c>
      <c r="J110" s="119" t="s">
        <v>8</v>
      </c>
      <c r="K110" s="119" t="s">
        <v>52</v>
      </c>
      <c r="L110" s="121" t="s">
        <v>9</v>
      </c>
      <c r="M110" s="122" t="s">
        <v>0</v>
      </c>
      <c r="N110" s="118" t="str">
        <f>Z6</f>
        <v>Deportivo la Dogana</v>
      </c>
      <c r="O110" s="119" t="s">
        <v>1</v>
      </c>
      <c r="P110" s="119" t="s">
        <v>2</v>
      </c>
      <c r="Q110" s="120" t="s">
        <v>3</v>
      </c>
      <c r="R110" s="120" t="s">
        <v>4</v>
      </c>
      <c r="S110" s="119" t="s">
        <v>5</v>
      </c>
      <c r="T110" s="119" t="s">
        <v>6</v>
      </c>
      <c r="U110" s="120" t="s">
        <v>7</v>
      </c>
      <c r="V110" s="119" t="s">
        <v>8</v>
      </c>
      <c r="W110" s="119" t="s">
        <v>52</v>
      </c>
      <c r="X110" s="121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9" t="s">
        <v>10</v>
      </c>
      <c r="AO110" s="80"/>
      <c r="AP110" s="80"/>
      <c r="AQ110" s="80"/>
      <c r="AR110" s="81"/>
      <c r="AS110" s="79" t="s">
        <v>11</v>
      </c>
      <c r="AT110" s="80"/>
      <c r="AU110" s="80"/>
      <c r="AV110" s="80"/>
      <c r="AW110" s="80"/>
      <c r="AX110" s="79"/>
      <c r="AY110" s="80"/>
      <c r="AZ110" s="80"/>
      <c r="BA110" s="80"/>
      <c r="BB110" s="79"/>
      <c r="BC110" s="80"/>
      <c r="BD110" s="80"/>
      <c r="BE110" s="81"/>
    </row>
    <row r="111" spans="1:57" ht="13.5" customHeight="1">
      <c r="A111" s="149">
        <v>1</v>
      </c>
      <c r="B111" s="190" t="s">
        <v>455</v>
      </c>
      <c r="C111" s="151">
        <f>VLOOKUP(B111,VOTI!$C$1:$Q$500,15,FALSE)</f>
        <v>7</v>
      </c>
      <c r="D111" s="151"/>
      <c r="E111" s="151">
        <f>VLOOKUP(B111,VOTI!$C$1:$O$500,4,FALSE)</f>
        <v>1</v>
      </c>
      <c r="F111" s="151"/>
      <c r="G111" s="151">
        <f>VLOOKUP(B111,VOTI!$C$1:$O$500,9,FALSE)</f>
        <v>0</v>
      </c>
      <c r="H111" s="151">
        <f>VLOOKUP(B111,VOTI!$C$1:$O$500,10,FALSE)</f>
        <v>0</v>
      </c>
      <c r="I111" s="151">
        <f>VLOOKUP(B111,VOTI!$C$1:$O$500,5,FALSE)</f>
        <v>1</v>
      </c>
      <c r="J111" s="151">
        <f>VLOOKUP(B111,VOTI!$C$1:$O$500,8,FALSE)</f>
        <v>0</v>
      </c>
      <c r="K111" s="153">
        <f>VLOOKUP(B111,VOTI!$C$1:$O$500,11,FALSE)</f>
        <v>0</v>
      </c>
      <c r="L111" s="152">
        <f>IF(D111=1,3,(C111-E111-F111-G111*0.5-H111*1+3*I111-2*J111-D111+K111))</f>
        <v>9</v>
      </c>
      <c r="M111" s="149">
        <v>1</v>
      </c>
      <c r="N111" s="190" t="s">
        <v>340</v>
      </c>
      <c r="O111" s="151">
        <f>VLOOKUP(N111,VOTI!$C$1:$Q$500,15,FALSE)</f>
        <v>6</v>
      </c>
      <c r="P111" s="151"/>
      <c r="Q111" s="151">
        <f>VLOOKUP(N111,VOTI!$C$1:$O$500,4,FALSE)</f>
        <v>1</v>
      </c>
      <c r="R111" s="151"/>
      <c r="S111" s="151">
        <f>VLOOKUP(N111,VOTI!$C$1:$O$500,9,FALSE)</f>
        <v>0</v>
      </c>
      <c r="T111" s="151">
        <f>VLOOKUP(N111,VOTI!$C$1:$O$500,10,FALSE)</f>
        <v>0</v>
      </c>
      <c r="U111" s="151">
        <f>VLOOKUP(N111,VOTI!$C$1:$O$500,5,FALSE)</f>
        <v>0</v>
      </c>
      <c r="V111" s="151">
        <f>VLOOKUP(N111,VOTI!$C$1:$O$500,8,FALSE)</f>
        <v>0</v>
      </c>
      <c r="W111" s="153">
        <f>VLOOKUP(N111,VOTI!$C$1:$O$500,11,FALSE)</f>
        <v>0</v>
      </c>
      <c r="X111" s="152">
        <f>IF(P111=1,3,(O111-Q111-R111-S111*0.5-T111*1+3*U111-2*V111-P111+W111))</f>
        <v>5</v>
      </c>
      <c r="Y111" s="8"/>
      <c r="Z111" s="191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82"/>
      <c r="AO111" s="76"/>
      <c r="AP111" s="76"/>
      <c r="AQ111" s="76"/>
      <c r="AR111" s="83"/>
      <c r="AS111" s="82"/>
      <c r="AT111" s="76"/>
      <c r="AU111" s="76"/>
      <c r="AV111" s="76"/>
      <c r="AW111" s="76"/>
      <c r="BE111" s="83"/>
    </row>
    <row r="112" spans="1:60" ht="13.5" customHeight="1">
      <c r="A112" s="149">
        <v>2</v>
      </c>
      <c r="B112" s="190" t="s">
        <v>456</v>
      </c>
      <c r="C112" s="153">
        <f>VLOOKUP(B112,VOTI!$C$1:$Q$500,15,FALSE)</f>
        <v>5.5</v>
      </c>
      <c r="D112" s="153"/>
      <c r="E112" s="153">
        <f>VLOOKUP(B112,VOTI!$C$1:$O$500,3,FALSE)</f>
        <v>0</v>
      </c>
      <c r="F112" s="153">
        <f>VLOOKUP(B112,VOTI!$C$1:$O$500,7,FALSE)</f>
        <v>0</v>
      </c>
      <c r="G112" s="153">
        <f>VLOOKUP(B112,VOTI!$C$1:$O$500,9,FALSE)</f>
        <v>1</v>
      </c>
      <c r="H112" s="153">
        <f>VLOOKUP(B112,VOTI!$C$1:$O$500,10,FALSE)</f>
        <v>0</v>
      </c>
      <c r="I112" s="153">
        <f>VLOOKUP(B112,VOTI!$C$1:$O$500,6,FALSE)</f>
        <v>0</v>
      </c>
      <c r="J112" s="153">
        <f>VLOOKUP(B112,VOTI!$C$1:$O$500,8,FALSE)</f>
        <v>0</v>
      </c>
      <c r="K112" s="153">
        <f>VLOOKUP(B112,VOTI!$C$1:$O$500,11,FALSE)</f>
        <v>0</v>
      </c>
      <c r="L112" s="152">
        <f>C112+3*E112+2*F112-G112*0.5-H112*1-2*I112-2*J112-D112+K112</f>
        <v>5</v>
      </c>
      <c r="M112" s="149">
        <v>2</v>
      </c>
      <c r="N112" s="190" t="s">
        <v>341</v>
      </c>
      <c r="O112" s="153">
        <f>VLOOKUP(N112,VOTI!$C$1:$Q$500,15,FALSE)</f>
        <v>5.5</v>
      </c>
      <c r="P112" s="153"/>
      <c r="Q112" s="153">
        <f>VLOOKUP(N112,VOTI!$C$1:$O$500,3,FALSE)</f>
        <v>0</v>
      </c>
      <c r="R112" s="153">
        <f>VLOOKUP(N112,VOTI!$C$1:$O$500,7,FALSE)</f>
        <v>0</v>
      </c>
      <c r="S112" s="153">
        <f>VLOOKUP(N112,VOTI!$C$1:$O$500,9,FALSE)</f>
        <v>0</v>
      </c>
      <c r="T112" s="153">
        <f>VLOOKUP(N112,VOTI!$C$1:$O$500,10,FALSE)</f>
        <v>0</v>
      </c>
      <c r="U112" s="153">
        <f>VLOOKUP(N112,VOTI!$C$1:$O$500,6,FALSE)</f>
        <v>0</v>
      </c>
      <c r="V112" s="153">
        <f>VLOOKUP(N112,VOTI!$C$1:$O$500,8,FALSE)</f>
        <v>0</v>
      </c>
      <c r="W112" s="153">
        <f>VLOOKUP(N112,VOTI!$C$1:$O$500,11,FALSE)</f>
        <v>0</v>
      </c>
      <c r="X112" s="152">
        <f>O112+3*Q112+2*R112-S112*0.5-T112*1-2*U112-2*V112-P112+W112</f>
        <v>5.5</v>
      </c>
      <c r="Y112" s="8"/>
      <c r="Z112" s="191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82">
        <v>1</v>
      </c>
      <c r="AO112" s="76">
        <f>1*OR(C136&gt;=AN112)</f>
        <v>1</v>
      </c>
      <c r="AP112" s="76">
        <f aca="true" t="shared" si="55" ref="AP112:AP117">AO112*C112</f>
        <v>5.5</v>
      </c>
      <c r="AQ112" s="76"/>
      <c r="AR112" s="83"/>
      <c r="AS112" s="82">
        <v>1</v>
      </c>
      <c r="AT112" s="76">
        <f>1*OR(O136&gt;=AS112)</f>
        <v>1</v>
      </c>
      <c r="AU112" s="76">
        <f aca="true" t="shared" si="56" ref="AU112:AU117">AT112*O112</f>
        <v>5.5</v>
      </c>
      <c r="AV112" s="76"/>
      <c r="AW112" s="76"/>
      <c r="AX112" s="75">
        <v>1</v>
      </c>
      <c r="BB112" s="75">
        <v>1</v>
      </c>
      <c r="BE112" s="83"/>
      <c r="BH112" s="10"/>
    </row>
    <row r="113" spans="1:60" ht="12.75">
      <c r="A113" s="149">
        <v>3</v>
      </c>
      <c r="B113" s="190" t="s">
        <v>631</v>
      </c>
      <c r="C113" s="153">
        <f>VLOOKUP(B113,VOTI!$C$1:$Q$500,15,FALSE)</f>
        <v>6.5</v>
      </c>
      <c r="D113" s="153"/>
      <c r="E113" s="153">
        <f>VLOOKUP(B113,VOTI!$C$1:$O$500,3,FALSE)</f>
        <v>1</v>
      </c>
      <c r="F113" s="153">
        <f>VLOOKUP(B113,VOTI!$C$1:$O$500,7,FALSE)</f>
        <v>0</v>
      </c>
      <c r="G113" s="153">
        <f>VLOOKUP(B113,VOTI!$C$1:$O$500,9,FALSE)</f>
        <v>0</v>
      </c>
      <c r="H113" s="153">
        <f>VLOOKUP(B113,VOTI!$C$1:$O$500,10,FALSE)</f>
        <v>0</v>
      </c>
      <c r="I113" s="153">
        <f>VLOOKUP(B113,VOTI!$C$1:$O$500,6,FALSE)</f>
        <v>0</v>
      </c>
      <c r="J113" s="153">
        <f>VLOOKUP(B113,VOTI!$C$1:$O$500,8,FALSE)</f>
        <v>1</v>
      </c>
      <c r="K113" s="153">
        <f>VLOOKUP(B113,VOTI!$C$1:$O$500,11,FALSE)</f>
        <v>0</v>
      </c>
      <c r="L113" s="152">
        <f aca="true" t="shared" si="57" ref="L113:L120">C113+3*E113+2*F113-G113*0.5-H113*1-2*I113-2*J113-D113+K113</f>
        <v>7.5</v>
      </c>
      <c r="M113" s="149">
        <v>3</v>
      </c>
      <c r="N113" s="190" t="s">
        <v>342</v>
      </c>
      <c r="O113" s="153">
        <f>VLOOKUP(N113,VOTI!$C$1:$Q$500,15,FALSE)</f>
        <v>5.5</v>
      </c>
      <c r="P113" s="153"/>
      <c r="Q113" s="153">
        <f>VLOOKUP(N113,VOTI!$C$1:$O$500,3,FALSE)</f>
        <v>0</v>
      </c>
      <c r="R113" s="153">
        <f>VLOOKUP(N113,VOTI!$C$1:$O$500,7,FALSE)</f>
        <v>0</v>
      </c>
      <c r="S113" s="153">
        <f>VLOOKUP(N113,VOTI!$C$1:$O$500,9,FALSE)</f>
        <v>0</v>
      </c>
      <c r="T113" s="153">
        <f>VLOOKUP(N113,VOTI!$C$1:$O$500,10,FALSE)</f>
        <v>0</v>
      </c>
      <c r="U113" s="153">
        <f>VLOOKUP(N113,VOTI!$C$1:$O$500,6,FALSE)</f>
        <v>0</v>
      </c>
      <c r="V113" s="153">
        <f>VLOOKUP(N113,VOTI!$C$1:$O$500,8,FALSE)</f>
        <v>0</v>
      </c>
      <c r="W113" s="153">
        <f>VLOOKUP(N113,VOTI!$C$1:$O$500,11,FALSE)</f>
        <v>0</v>
      </c>
      <c r="X113" s="152">
        <f aca="true" t="shared" si="58" ref="X113:X121">O113+3*Q113+2*R113-S113*0.5-T113*1-2*U113-2*V113-P113+W113</f>
        <v>5.5</v>
      </c>
      <c r="Y113" s="8"/>
      <c r="Z113" s="191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82">
        <v>2</v>
      </c>
      <c r="AO113" s="76">
        <f>1*OR(C136&gt;=AN113)</f>
        <v>1</v>
      </c>
      <c r="AP113" s="76">
        <f t="shared" si="55"/>
        <v>6.5</v>
      </c>
      <c r="AQ113" s="76"/>
      <c r="AR113" s="83"/>
      <c r="AS113" s="82">
        <v>2</v>
      </c>
      <c r="AT113" s="76">
        <f>1*OR(O136&gt;=AS113)</f>
        <v>1</v>
      </c>
      <c r="AU113" s="76">
        <f t="shared" si="56"/>
        <v>5.5</v>
      </c>
      <c r="AV113" s="76"/>
      <c r="AW113" s="76"/>
      <c r="AX113" s="75">
        <v>2</v>
      </c>
      <c r="BB113" s="75">
        <v>2</v>
      </c>
      <c r="BE113" s="83"/>
      <c r="BH113" s="10"/>
    </row>
    <row r="114" spans="1:60" ht="12.75">
      <c r="A114" s="149">
        <v>4</v>
      </c>
      <c r="B114" s="190" t="s">
        <v>632</v>
      </c>
      <c r="C114" s="153">
        <f>VLOOKUP(B114,VOTI!$C$1:$Q$500,15,FALSE)</f>
        <v>7</v>
      </c>
      <c r="D114" s="153"/>
      <c r="E114" s="153">
        <f>VLOOKUP(B114,VOTI!$C$1:$O$500,3,FALSE)</f>
        <v>0</v>
      </c>
      <c r="F114" s="153">
        <f>VLOOKUP(B114,VOTI!$C$1:$O$500,7,FALSE)</f>
        <v>0</v>
      </c>
      <c r="G114" s="153">
        <f>VLOOKUP(B114,VOTI!$C$1:$O$500,9,FALSE)</f>
        <v>0</v>
      </c>
      <c r="H114" s="153">
        <f>VLOOKUP(B114,VOTI!$C$1:$O$500,10,FALSE)</f>
        <v>0</v>
      </c>
      <c r="I114" s="153">
        <f>VLOOKUP(B114,VOTI!$C$1:$O$500,6,FALSE)</f>
        <v>0</v>
      </c>
      <c r="J114" s="153">
        <f>VLOOKUP(B114,VOTI!$C$1:$O$500,8,FALSE)</f>
        <v>0</v>
      </c>
      <c r="K114" s="153">
        <f>VLOOKUP(B114,VOTI!$C$1:$O$500,11,FALSE)</f>
        <v>0</v>
      </c>
      <c r="L114" s="152">
        <f t="shared" si="57"/>
        <v>7</v>
      </c>
      <c r="M114" s="149">
        <v>14</v>
      </c>
      <c r="N114" s="190" t="s">
        <v>352</v>
      </c>
      <c r="O114" s="153">
        <f>VLOOKUP(N114,VOTI!$C$1:$Q$500,15,FALSE)</f>
        <v>6.5</v>
      </c>
      <c r="P114" s="153"/>
      <c r="Q114" s="153">
        <f>VLOOKUP(N114,VOTI!$C$1:$O$500,3,FALSE)</f>
        <v>0</v>
      </c>
      <c r="R114" s="153">
        <f>VLOOKUP(N114,VOTI!$C$1:$O$500,7,FALSE)</f>
        <v>0</v>
      </c>
      <c r="S114" s="153">
        <f>VLOOKUP(N114,VOTI!$C$1:$O$500,9,FALSE)</f>
        <v>0</v>
      </c>
      <c r="T114" s="153">
        <f>VLOOKUP(N114,VOTI!$C$1:$O$500,10,FALSE)</f>
        <v>0</v>
      </c>
      <c r="U114" s="153">
        <f>VLOOKUP(N114,VOTI!$C$1:$O$500,6,FALSE)</f>
        <v>0</v>
      </c>
      <c r="V114" s="153">
        <f>VLOOKUP(N114,VOTI!$C$1:$O$500,8,FALSE)</f>
        <v>0</v>
      </c>
      <c r="W114" s="153">
        <f>VLOOKUP(N114,VOTI!$C$1:$O$500,11,FALSE)</f>
        <v>0</v>
      </c>
      <c r="X114" s="152">
        <f t="shared" si="58"/>
        <v>6.5</v>
      </c>
      <c r="Y114" s="8"/>
      <c r="Z114" s="191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82">
        <v>3</v>
      </c>
      <c r="AO114" s="76">
        <f>1*OR(C136&gt;=AN114)</f>
        <v>1</v>
      </c>
      <c r="AP114" s="76">
        <f t="shared" si="55"/>
        <v>7</v>
      </c>
      <c r="AQ114" s="76"/>
      <c r="AR114" s="83"/>
      <c r="AS114" s="82">
        <v>3</v>
      </c>
      <c r="AT114" s="76">
        <f>1*OR(O136&gt;=AS114)</f>
        <v>1</v>
      </c>
      <c r="AU114" s="76">
        <f t="shared" si="56"/>
        <v>6.5</v>
      </c>
      <c r="AV114" s="76"/>
      <c r="AW114" s="76"/>
      <c r="AX114" s="75">
        <v>3</v>
      </c>
      <c r="BB114" s="75">
        <v>3</v>
      </c>
      <c r="BE114" s="83"/>
      <c r="BH114" s="10"/>
    </row>
    <row r="115" spans="1:60" ht="12.75">
      <c r="A115" s="149">
        <v>5</v>
      </c>
      <c r="B115" s="190" t="s">
        <v>457</v>
      </c>
      <c r="C115" s="153">
        <f>VLOOKUP(B115,VOTI!$C$1:$Q$500,15,FALSE)</f>
        <v>6.5</v>
      </c>
      <c r="D115" s="153"/>
      <c r="E115" s="153">
        <f>VLOOKUP(B115,VOTI!$C$1:$O$500,3,FALSE)</f>
        <v>1</v>
      </c>
      <c r="F115" s="153">
        <f>VLOOKUP(B115,VOTI!$C$1:$O$500,7,FALSE)</f>
        <v>0</v>
      </c>
      <c r="G115" s="153">
        <f>VLOOKUP(B115,VOTI!$C$1:$O$500,9,FALSE)</f>
        <v>0</v>
      </c>
      <c r="H115" s="153">
        <f>VLOOKUP(B115,VOTI!$C$1:$O$500,10,FALSE)</f>
        <v>0</v>
      </c>
      <c r="I115" s="153">
        <f>VLOOKUP(B115,VOTI!$C$1:$O$500,6,FALSE)</f>
        <v>0</v>
      </c>
      <c r="J115" s="153">
        <f>VLOOKUP(B115,VOTI!$C$1:$O$500,8,FALSE)</f>
        <v>0</v>
      </c>
      <c r="K115" s="153">
        <f>VLOOKUP(B115,VOTI!$C$1:$O$500,11,FALSE)</f>
        <v>0</v>
      </c>
      <c r="L115" s="152">
        <f t="shared" si="57"/>
        <v>9.5</v>
      </c>
      <c r="M115" s="149">
        <v>5</v>
      </c>
      <c r="N115" s="190" t="s">
        <v>344</v>
      </c>
      <c r="O115" s="153">
        <f>VLOOKUP(N115,VOTI!$C$1:$Q$500,15,FALSE)</f>
        <v>6</v>
      </c>
      <c r="P115" s="153"/>
      <c r="Q115" s="153">
        <f>VLOOKUP(N115,VOTI!$C$1:$O$500,3,FALSE)</f>
        <v>0</v>
      </c>
      <c r="R115" s="153">
        <f>VLOOKUP(N115,VOTI!$C$1:$O$500,7,FALSE)</f>
        <v>0</v>
      </c>
      <c r="S115" s="153">
        <f>VLOOKUP(N115,VOTI!$C$1:$O$500,9,FALSE)</f>
        <v>0</v>
      </c>
      <c r="T115" s="153">
        <f>VLOOKUP(N115,VOTI!$C$1:$O$500,10,FALSE)</f>
        <v>0</v>
      </c>
      <c r="U115" s="153">
        <f>VLOOKUP(N115,VOTI!$C$1:$O$500,6,FALSE)</f>
        <v>0</v>
      </c>
      <c r="V115" s="153">
        <f>VLOOKUP(N115,VOTI!$C$1:$O$500,8,FALSE)</f>
        <v>0</v>
      </c>
      <c r="W115" s="153">
        <f>VLOOKUP(N115,VOTI!$C$1:$O$500,11,FALSE)</f>
        <v>0</v>
      </c>
      <c r="X115" s="152">
        <f t="shared" si="58"/>
        <v>6</v>
      </c>
      <c r="Y115" s="8"/>
      <c r="Z115" s="191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82">
        <v>4</v>
      </c>
      <c r="AO115" s="76">
        <f>1*OR(C136&gt;=AN115)</f>
        <v>0</v>
      </c>
      <c r="AP115" s="76">
        <f t="shared" si="55"/>
        <v>0</v>
      </c>
      <c r="AQ115" s="76"/>
      <c r="AR115" s="83"/>
      <c r="AS115" s="82">
        <v>4</v>
      </c>
      <c r="AT115" s="76">
        <f>1*OR(O136&gt;=AS115)</f>
        <v>0</v>
      </c>
      <c r="AU115" s="76">
        <f t="shared" si="56"/>
        <v>0</v>
      </c>
      <c r="AV115" s="76"/>
      <c r="AW115" s="76"/>
      <c r="AX115" s="75">
        <v>4</v>
      </c>
      <c r="AY115" s="76">
        <f>1*(C135&lt;AX115)*(AX115&lt;=(C135+D136))</f>
        <v>1</v>
      </c>
      <c r="AZ115" s="76">
        <f aca="true" t="shared" si="59" ref="AZ115:AZ121">C115*AY115</f>
        <v>6.5</v>
      </c>
      <c r="BB115" s="75">
        <v>4</v>
      </c>
      <c r="BC115" s="76">
        <f>1*(O135&lt;BB115)*(BB115&lt;=(O135+P136))</f>
        <v>1</v>
      </c>
      <c r="BD115" s="76">
        <f aca="true" t="shared" si="60" ref="BD115:BD121">O115*BC115</f>
        <v>6</v>
      </c>
      <c r="BE115" s="83"/>
      <c r="BH115" s="10"/>
    </row>
    <row r="116" spans="1:60" ht="12.75">
      <c r="A116" s="149">
        <v>6</v>
      </c>
      <c r="B116" s="190" t="s">
        <v>458</v>
      </c>
      <c r="C116" s="153">
        <f>VLOOKUP(B116,VOTI!$C$1:$Q$500,15,FALSE)</f>
        <v>4</v>
      </c>
      <c r="D116" s="153"/>
      <c r="E116" s="153">
        <f>VLOOKUP(B116,VOTI!$C$1:$O$500,3,FALSE)</f>
        <v>0</v>
      </c>
      <c r="F116" s="153">
        <f>VLOOKUP(B116,VOTI!$C$1:$O$500,7,FALSE)</f>
        <v>0</v>
      </c>
      <c r="G116" s="153">
        <f>VLOOKUP(B116,VOTI!$C$1:$O$500,9,FALSE)</f>
        <v>0</v>
      </c>
      <c r="H116" s="153">
        <f>VLOOKUP(B116,VOTI!$C$1:$O$500,10,FALSE)</f>
        <v>0</v>
      </c>
      <c r="I116" s="153">
        <f>VLOOKUP(B116,VOTI!$C$1:$O$500,6,FALSE)</f>
        <v>0</v>
      </c>
      <c r="J116" s="153">
        <f>VLOOKUP(B116,VOTI!$C$1:$O$500,8,FALSE)</f>
        <v>0</v>
      </c>
      <c r="K116" s="153">
        <f>VLOOKUP(B116,VOTI!$C$1:$O$500,11,FALSE)</f>
        <v>0</v>
      </c>
      <c r="L116" s="152">
        <f t="shared" si="57"/>
        <v>4</v>
      </c>
      <c r="M116" s="149">
        <v>6</v>
      </c>
      <c r="N116" s="190" t="s">
        <v>203</v>
      </c>
      <c r="O116" s="153">
        <f>VLOOKUP(N116,VOTI!$C$1:$Q$500,15,FALSE)</f>
        <v>6.5</v>
      </c>
      <c r="P116" s="153"/>
      <c r="Q116" s="153">
        <f>VLOOKUP(N116,VOTI!$C$1:$O$500,3,FALSE)</f>
        <v>1</v>
      </c>
      <c r="R116" s="153">
        <f>VLOOKUP(N116,VOTI!$C$1:$O$500,7,FALSE)</f>
        <v>0</v>
      </c>
      <c r="S116" s="153">
        <f>VLOOKUP(N116,VOTI!$C$1:$O$500,9,FALSE)</f>
        <v>1</v>
      </c>
      <c r="T116" s="153">
        <f>VLOOKUP(N116,VOTI!$C$1:$O$500,10,FALSE)</f>
        <v>0</v>
      </c>
      <c r="U116" s="153">
        <f>VLOOKUP(N116,VOTI!$C$1:$O$500,6,FALSE)</f>
        <v>0</v>
      </c>
      <c r="V116" s="153">
        <f>VLOOKUP(N116,VOTI!$C$1:$O$500,8,FALSE)</f>
        <v>0</v>
      </c>
      <c r="W116" s="153">
        <f>VLOOKUP(N116,VOTI!$C$1:$O$500,11,FALSE)</f>
        <v>0</v>
      </c>
      <c r="X116" s="152">
        <f t="shared" si="58"/>
        <v>9</v>
      </c>
      <c r="Y116" s="8"/>
      <c r="Z116" s="191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82">
        <v>5</v>
      </c>
      <c r="AO116" s="76">
        <f>1*OR(C136&gt;=AN116)</f>
        <v>0</v>
      </c>
      <c r="AP116" s="76">
        <f t="shared" si="55"/>
        <v>0</v>
      </c>
      <c r="AQ116" s="76"/>
      <c r="AR116" s="83"/>
      <c r="AS116" s="82">
        <v>5</v>
      </c>
      <c r="AT116" s="76">
        <f>1*OR(O136&gt;=AS116)</f>
        <v>0</v>
      </c>
      <c r="AU116" s="76">
        <f t="shared" si="56"/>
        <v>0</v>
      </c>
      <c r="AV116" s="76"/>
      <c r="AW116" s="76"/>
      <c r="AX116" s="75">
        <v>5</v>
      </c>
      <c r="AY116" s="76">
        <f>1*(C135&lt;AX116)*(AX116&lt;=(C135+D136))</f>
        <v>1</v>
      </c>
      <c r="AZ116" s="76">
        <f t="shared" si="59"/>
        <v>4</v>
      </c>
      <c r="BB116" s="75">
        <v>5</v>
      </c>
      <c r="BC116" s="76">
        <f>1*(O135&lt;BB116)*(BB116&lt;=(O135+P136))</f>
        <v>1</v>
      </c>
      <c r="BD116" s="76">
        <f t="shared" si="60"/>
        <v>6.5</v>
      </c>
      <c r="BE116" s="83"/>
      <c r="BH116" s="10"/>
    </row>
    <row r="117" spans="1:60" ht="12.75">
      <c r="A117" s="149">
        <v>7</v>
      </c>
      <c r="B117" s="190" t="s">
        <v>560</v>
      </c>
      <c r="C117" s="153">
        <f>VLOOKUP(B117,VOTI!$C$1:$Q$500,15,FALSE)</f>
        <v>6.5</v>
      </c>
      <c r="D117" s="153"/>
      <c r="E117" s="153">
        <f>VLOOKUP(B117,VOTI!$C$1:$O$500,3,FALSE)</f>
        <v>0</v>
      </c>
      <c r="F117" s="153">
        <f>VLOOKUP(B117,VOTI!$C$1:$O$500,7,FALSE)</f>
        <v>0</v>
      </c>
      <c r="G117" s="153">
        <f>VLOOKUP(B117,VOTI!$C$1:$O$500,9,FALSE)</f>
        <v>0</v>
      </c>
      <c r="H117" s="153">
        <f>VLOOKUP(B117,VOTI!$C$1:$O$500,10,FALSE)</f>
        <v>0</v>
      </c>
      <c r="I117" s="153">
        <f>VLOOKUP(B117,VOTI!$C$1:$O$500,6,FALSE)</f>
        <v>0</v>
      </c>
      <c r="J117" s="153">
        <f>VLOOKUP(B117,VOTI!$C$1:$O$500,8,FALSE)</f>
        <v>0</v>
      </c>
      <c r="K117" s="153">
        <f>VLOOKUP(B117,VOTI!$C$1:$O$500,11,FALSE)</f>
        <v>0</v>
      </c>
      <c r="L117" s="152">
        <f t="shared" si="57"/>
        <v>6.5</v>
      </c>
      <c r="M117" s="149">
        <v>7</v>
      </c>
      <c r="N117" s="190" t="s">
        <v>345</v>
      </c>
      <c r="O117" s="153">
        <f>VLOOKUP(N117,VOTI!$C$1:$Q$500,15,FALSE)</f>
        <v>6</v>
      </c>
      <c r="P117" s="153"/>
      <c r="Q117" s="153">
        <f>VLOOKUP(N117,VOTI!$C$1:$O$500,3,FALSE)</f>
        <v>0</v>
      </c>
      <c r="R117" s="153">
        <f>VLOOKUP(N117,VOTI!$C$1:$O$500,7,FALSE)</f>
        <v>0</v>
      </c>
      <c r="S117" s="153">
        <f>VLOOKUP(N117,VOTI!$C$1:$O$500,9,FALSE)</f>
        <v>0</v>
      </c>
      <c r="T117" s="153">
        <f>VLOOKUP(N117,VOTI!$C$1:$O$500,10,FALSE)</f>
        <v>0</v>
      </c>
      <c r="U117" s="153">
        <f>VLOOKUP(N117,VOTI!$C$1:$O$500,6,FALSE)</f>
        <v>0</v>
      </c>
      <c r="V117" s="153">
        <f>VLOOKUP(N117,VOTI!$C$1:$O$500,8,FALSE)</f>
        <v>0</v>
      </c>
      <c r="W117" s="153">
        <f>VLOOKUP(N117,VOTI!$C$1:$O$500,11,FALSE)</f>
        <v>0</v>
      </c>
      <c r="X117" s="152">
        <f t="shared" si="58"/>
        <v>6</v>
      </c>
      <c r="Y117" s="8"/>
      <c r="Z117" s="191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82">
        <v>6</v>
      </c>
      <c r="AO117" s="76">
        <f>1*OR(C136&gt;=AN117)</f>
        <v>0</v>
      </c>
      <c r="AP117" s="76">
        <f t="shared" si="55"/>
        <v>0</v>
      </c>
      <c r="AQ117" s="76"/>
      <c r="AR117" s="83"/>
      <c r="AS117" s="82">
        <v>6</v>
      </c>
      <c r="AT117" s="76">
        <f>1*OR(O136&gt;=AS117)</f>
        <v>0</v>
      </c>
      <c r="AU117" s="76">
        <f t="shared" si="56"/>
        <v>0</v>
      </c>
      <c r="AV117" s="76"/>
      <c r="AW117" s="76"/>
      <c r="AX117" s="75">
        <v>6</v>
      </c>
      <c r="AY117" s="76">
        <f>1*(C135&lt;AX117)*(AX117&lt;=(C135+D136))</f>
        <v>1</v>
      </c>
      <c r="AZ117" s="76">
        <f t="shared" si="59"/>
        <v>6.5</v>
      </c>
      <c r="BB117" s="75">
        <v>6</v>
      </c>
      <c r="BC117" s="76">
        <f>1*(O135&lt;BB117)*(BB117&lt;=(O135+P136))</f>
        <v>1</v>
      </c>
      <c r="BD117" s="76">
        <f t="shared" si="60"/>
        <v>6</v>
      </c>
      <c r="BE117" s="83"/>
      <c r="BH117" s="10"/>
    </row>
    <row r="118" spans="1:60" ht="12.75">
      <c r="A118" s="149">
        <v>8</v>
      </c>
      <c r="B118" s="190" t="s">
        <v>459</v>
      </c>
      <c r="C118" s="153">
        <f>VLOOKUP(B118,VOTI!$C$1:$Q$500,15,FALSE)</f>
        <v>5.5</v>
      </c>
      <c r="D118" s="153"/>
      <c r="E118" s="153">
        <f>VLOOKUP(B118,VOTI!$C$1:$O$500,3,FALSE)</f>
        <v>0</v>
      </c>
      <c r="F118" s="153">
        <f>VLOOKUP(B118,VOTI!$C$1:$O$500,7,FALSE)</f>
        <v>0</v>
      </c>
      <c r="G118" s="153">
        <f>VLOOKUP(B118,VOTI!$C$1:$O$500,9,FALSE)</f>
        <v>0</v>
      </c>
      <c r="H118" s="153">
        <f>VLOOKUP(B118,VOTI!$C$1:$O$500,10,FALSE)</f>
        <v>0</v>
      </c>
      <c r="I118" s="153">
        <f>VLOOKUP(B118,VOTI!$C$1:$O$500,6,FALSE)</f>
        <v>0</v>
      </c>
      <c r="J118" s="153">
        <f>VLOOKUP(B118,VOTI!$C$1:$O$500,8,FALSE)</f>
        <v>0</v>
      </c>
      <c r="K118" s="153">
        <f>VLOOKUP(B118,VOTI!$C$1:$O$500,11,FALSE)</f>
        <v>0</v>
      </c>
      <c r="L118" s="152">
        <f t="shared" si="57"/>
        <v>5.5</v>
      </c>
      <c r="M118" s="149">
        <v>8</v>
      </c>
      <c r="N118" s="190" t="s">
        <v>346</v>
      </c>
      <c r="O118" s="153">
        <f>VLOOKUP(N118,VOTI!$C$1:$Q$500,15,FALSE)</f>
        <v>5.5</v>
      </c>
      <c r="P118" s="153"/>
      <c r="Q118" s="153">
        <f>VLOOKUP(N118,VOTI!$C$1:$O$500,3,FALSE)</f>
        <v>0</v>
      </c>
      <c r="R118" s="153">
        <f>VLOOKUP(N118,VOTI!$C$1:$O$500,7,FALSE)</f>
        <v>0</v>
      </c>
      <c r="S118" s="153">
        <f>VLOOKUP(N118,VOTI!$C$1:$O$500,9,FALSE)</f>
        <v>0</v>
      </c>
      <c r="T118" s="153">
        <f>VLOOKUP(N118,VOTI!$C$1:$O$500,10,FALSE)</f>
        <v>0</v>
      </c>
      <c r="U118" s="153">
        <f>VLOOKUP(N118,VOTI!$C$1:$O$500,6,FALSE)</f>
        <v>0</v>
      </c>
      <c r="V118" s="153">
        <f>VLOOKUP(N118,VOTI!$C$1:$O$500,8,FALSE)</f>
        <v>0</v>
      </c>
      <c r="W118" s="153">
        <f>VLOOKUP(N118,VOTI!$C$1:$O$500,11,FALSE)</f>
        <v>0</v>
      </c>
      <c r="X118" s="152">
        <f t="shared" si="58"/>
        <v>5.5</v>
      </c>
      <c r="Y118" s="8"/>
      <c r="Z118" s="191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82"/>
      <c r="AO118" s="76"/>
      <c r="AP118" s="76"/>
      <c r="AQ118" s="76"/>
      <c r="AR118" s="83"/>
      <c r="AS118" s="82"/>
      <c r="AT118" s="76"/>
      <c r="AU118" s="76"/>
      <c r="AV118" s="76"/>
      <c r="AW118" s="76"/>
      <c r="AX118" s="75">
        <v>7</v>
      </c>
      <c r="AY118" s="76">
        <f>1*(C135&lt;AX118)*(AX118&lt;=(C135+D136))</f>
        <v>1</v>
      </c>
      <c r="AZ118" s="76">
        <f t="shared" si="59"/>
        <v>5.5</v>
      </c>
      <c r="BB118" s="75">
        <v>7</v>
      </c>
      <c r="BC118" s="76">
        <f>1*(O135&lt;BB118)*(BB118&lt;=(O135+P136))</f>
        <v>1</v>
      </c>
      <c r="BD118" s="76">
        <f t="shared" si="60"/>
        <v>5.5</v>
      </c>
      <c r="BE118" s="83"/>
      <c r="BH118" s="10"/>
    </row>
    <row r="119" spans="1:60" ht="12.75">
      <c r="A119" s="149">
        <v>18</v>
      </c>
      <c r="B119" s="190" t="s">
        <v>470</v>
      </c>
      <c r="C119" s="153">
        <f>VLOOKUP(B119,VOTI!$C$1:$Q$500,15,FALSE)</f>
        <v>7</v>
      </c>
      <c r="D119" s="153"/>
      <c r="E119" s="153">
        <f>VLOOKUP(B119,VOTI!$C$1:$O$500,3,FALSE)</f>
        <v>0</v>
      </c>
      <c r="F119" s="153">
        <f>VLOOKUP(B119,VOTI!$C$1:$O$500,7,FALSE)</f>
        <v>0</v>
      </c>
      <c r="G119" s="153">
        <f>VLOOKUP(B119,VOTI!$C$1:$O$500,9,FALSE)</f>
        <v>1</v>
      </c>
      <c r="H119" s="153">
        <f>VLOOKUP(B119,VOTI!$C$1:$O$500,10,FALSE)</f>
        <v>0</v>
      </c>
      <c r="I119" s="153">
        <f>VLOOKUP(B119,VOTI!$C$1:$O$500,6,FALSE)</f>
        <v>0</v>
      </c>
      <c r="J119" s="153">
        <f>VLOOKUP(B119,VOTI!$C$1:$O$500,8,FALSE)</f>
        <v>0</v>
      </c>
      <c r="K119" s="153">
        <f>VLOOKUP(B119,VOTI!$C$1:$O$500,11,FALSE)</f>
        <v>0</v>
      </c>
      <c r="L119" s="152">
        <f t="shared" si="57"/>
        <v>6.5</v>
      </c>
      <c r="M119" s="149">
        <v>9</v>
      </c>
      <c r="N119" s="190" t="s">
        <v>347</v>
      </c>
      <c r="O119" s="153">
        <f>VLOOKUP(N119,VOTI!$C$1:$Q$500,15,FALSE)</f>
        <v>5</v>
      </c>
      <c r="P119" s="153"/>
      <c r="Q119" s="153">
        <f>VLOOKUP(N119,VOTI!$C$1:$O$500,3,FALSE)</f>
        <v>0</v>
      </c>
      <c r="R119" s="153">
        <f>VLOOKUP(N119,VOTI!$C$1:$O$500,7,FALSE)</f>
        <v>0</v>
      </c>
      <c r="S119" s="153">
        <f>VLOOKUP(N119,VOTI!$C$1:$O$500,9,FALSE)</f>
        <v>1</v>
      </c>
      <c r="T119" s="153">
        <f>VLOOKUP(N119,VOTI!$C$1:$O$500,10,FALSE)</f>
        <v>0</v>
      </c>
      <c r="U119" s="153">
        <f>VLOOKUP(N119,VOTI!$C$1:$O$500,6,FALSE)</f>
        <v>0</v>
      </c>
      <c r="V119" s="153">
        <f>VLOOKUP(N119,VOTI!$C$1:$O$500,8,FALSE)</f>
        <v>0</v>
      </c>
      <c r="W119" s="153">
        <f>VLOOKUP(N119,VOTI!$C$1:$O$500,11,FALSE)</f>
        <v>0</v>
      </c>
      <c r="X119" s="152">
        <f t="shared" si="58"/>
        <v>4.5</v>
      </c>
      <c r="Y119" s="8"/>
      <c r="Z119" s="191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2"/>
      <c r="AO119" s="84">
        <f>COUNTIF(AO112:AO117,1)</f>
        <v>3</v>
      </c>
      <c r="AP119" s="76">
        <f>SUM(AP112:AP117)</f>
        <v>19</v>
      </c>
      <c r="AQ119" s="76"/>
      <c r="AR119" s="83"/>
      <c r="AS119" s="82"/>
      <c r="AT119" s="84">
        <f>COUNTIF(AT112:AT117,1)</f>
        <v>3</v>
      </c>
      <c r="AU119" s="76">
        <f>SUM(AU112:AU117)</f>
        <v>17.5</v>
      </c>
      <c r="AV119" s="76"/>
      <c r="AW119" s="76"/>
      <c r="AX119" s="75">
        <v>8</v>
      </c>
      <c r="AY119" s="76">
        <f>1*(C135&lt;AX119)*(AX119&lt;=(C135+D136))</f>
        <v>0</v>
      </c>
      <c r="AZ119" s="76">
        <f t="shared" si="59"/>
        <v>0</v>
      </c>
      <c r="BB119" s="75">
        <v>8</v>
      </c>
      <c r="BC119" s="76">
        <f>1*(O135&lt;BB119)*(BB119&lt;=(O135+P136))</f>
        <v>0</v>
      </c>
      <c r="BD119" s="76">
        <f t="shared" si="60"/>
        <v>0</v>
      </c>
      <c r="BE119" s="83"/>
      <c r="BH119" s="10"/>
    </row>
    <row r="120" spans="1:60" ht="12.75">
      <c r="A120" s="149">
        <v>10</v>
      </c>
      <c r="B120" s="190" t="s">
        <v>461</v>
      </c>
      <c r="C120" s="153">
        <f>VLOOKUP(B120,VOTI!$C$1:$Q$500,15,FALSE)</f>
        <v>5</v>
      </c>
      <c r="D120" s="153"/>
      <c r="E120" s="153">
        <f>VLOOKUP(B120,VOTI!$C$1:$O$500,3,FALSE)</f>
        <v>0</v>
      </c>
      <c r="F120" s="153">
        <f>VLOOKUP(B120,VOTI!$C$1:$O$500,7,FALSE)</f>
        <v>0</v>
      </c>
      <c r="G120" s="153">
        <f>VLOOKUP(B120,VOTI!$C$1:$O$500,9,FALSE)</f>
        <v>1</v>
      </c>
      <c r="H120" s="153">
        <f>VLOOKUP(B120,VOTI!$C$1:$O$500,10,FALSE)</f>
        <v>0</v>
      </c>
      <c r="I120" s="153">
        <f>VLOOKUP(B120,VOTI!$C$1:$O$500,6,FALSE)</f>
        <v>0</v>
      </c>
      <c r="J120" s="153">
        <f>VLOOKUP(B120,VOTI!$C$1:$O$500,8,FALSE)</f>
        <v>0</v>
      </c>
      <c r="K120" s="153">
        <f>VLOOKUP(B120,VOTI!$C$1:$O$500,11,FALSE)</f>
        <v>0</v>
      </c>
      <c r="L120" s="152">
        <f t="shared" si="57"/>
        <v>4.5</v>
      </c>
      <c r="M120" s="149">
        <v>10</v>
      </c>
      <c r="N120" s="190" t="s">
        <v>348</v>
      </c>
      <c r="O120" s="153">
        <f>VLOOKUP(N120,VOTI!$C$1:$Q$500,15,FALSE)</f>
        <v>6</v>
      </c>
      <c r="P120" s="153"/>
      <c r="Q120" s="153">
        <f>VLOOKUP(N120,VOTI!$C$1:$O$500,3,FALSE)</f>
        <v>0</v>
      </c>
      <c r="R120" s="153">
        <f>VLOOKUP(N120,VOTI!$C$1:$O$500,7,FALSE)</f>
        <v>0</v>
      </c>
      <c r="S120" s="153">
        <f>VLOOKUP(N120,VOTI!$C$1:$O$500,9,FALSE)</f>
        <v>0</v>
      </c>
      <c r="T120" s="153">
        <f>VLOOKUP(N120,VOTI!$C$1:$O$500,10,FALSE)</f>
        <v>0</v>
      </c>
      <c r="U120" s="153">
        <f>VLOOKUP(N120,VOTI!$C$1:$O$500,6,FALSE)</f>
        <v>0</v>
      </c>
      <c r="V120" s="153">
        <f>VLOOKUP(N120,VOTI!$C$1:$O$500,8,FALSE)</f>
        <v>0</v>
      </c>
      <c r="W120" s="153">
        <f>VLOOKUP(N120,VOTI!$C$1:$O$500,11,FALSE)</f>
        <v>0</v>
      </c>
      <c r="X120" s="152">
        <f t="shared" si="58"/>
        <v>6</v>
      </c>
      <c r="Y120" s="8"/>
      <c r="Z120" s="191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82"/>
      <c r="AO120" s="76" t="s">
        <v>12</v>
      </c>
      <c r="AP120" s="85">
        <f>ROUND((AP119/AO119),2)</f>
        <v>6.33</v>
      </c>
      <c r="AQ120" s="76"/>
      <c r="AR120" s="83"/>
      <c r="AS120" s="82"/>
      <c r="AT120" s="76" t="s">
        <v>12</v>
      </c>
      <c r="AU120" s="85">
        <f>ROUND((AU119/AT119),2)</f>
        <v>5.83</v>
      </c>
      <c r="AV120" s="76"/>
      <c r="AW120" s="76"/>
      <c r="AX120" s="75">
        <v>9</v>
      </c>
      <c r="AY120" s="76">
        <f>1*(C135&lt;AX120)*(AX120&lt;=(C135+D136))</f>
        <v>0</v>
      </c>
      <c r="AZ120" s="76">
        <f t="shared" si="59"/>
        <v>0</v>
      </c>
      <c r="BB120" s="75">
        <v>9</v>
      </c>
      <c r="BC120" s="76">
        <f>1*(O135&lt;BB120)*(BB120&lt;=(O135+P136))</f>
        <v>0</v>
      </c>
      <c r="BD120" s="76">
        <f t="shared" si="60"/>
        <v>0</v>
      </c>
      <c r="BE120" s="83"/>
      <c r="BH120" s="10"/>
    </row>
    <row r="121" spans="1:60" ht="13.5" thickBot="1">
      <c r="A121" s="149">
        <v>11</v>
      </c>
      <c r="B121" s="190" t="s">
        <v>462</v>
      </c>
      <c r="C121" s="153">
        <f>VLOOKUP(B121,VOTI!$C$1:$Q$500,15,FALSE)</f>
        <v>7</v>
      </c>
      <c r="D121" s="153"/>
      <c r="E121" s="153">
        <f>VLOOKUP(B121,VOTI!$C$1:$O$500,3,FALSE)</f>
        <v>1</v>
      </c>
      <c r="F121" s="153">
        <f>VLOOKUP(B121,VOTI!$C$1:$O$500,7,FALSE)</f>
        <v>0</v>
      </c>
      <c r="G121" s="153">
        <f>VLOOKUP(B121,VOTI!$C$1:$O$500,9,FALSE)</f>
        <v>0</v>
      </c>
      <c r="H121" s="153">
        <f>VLOOKUP(B121,VOTI!$C$1:$O$500,10,FALSE)</f>
        <v>0</v>
      </c>
      <c r="I121" s="153">
        <f>VLOOKUP(B121,VOTI!$C$1:$O$500,6,FALSE)</f>
        <v>0</v>
      </c>
      <c r="J121" s="153">
        <f>VLOOKUP(B121,VOTI!$C$1:$O$500,8,FALSE)</f>
        <v>0</v>
      </c>
      <c r="K121" s="153">
        <f>VLOOKUP(B121,VOTI!$C$1:$O$500,11,FALSE)</f>
        <v>0</v>
      </c>
      <c r="L121" s="152">
        <f>C121+3*E121+2*F121-G121*0.5-H121*1-2*I121-2*J121-D121+K121</f>
        <v>10</v>
      </c>
      <c r="M121" s="149">
        <v>19</v>
      </c>
      <c r="N121" s="190" t="s">
        <v>356</v>
      </c>
      <c r="O121" s="153">
        <f>VLOOKUP(N121,VOTI!$C$1:$Q$500,15,FALSE)</f>
        <v>5</v>
      </c>
      <c r="P121" s="153"/>
      <c r="Q121" s="153">
        <f>VLOOKUP(N121,VOTI!$C$1:$O$500,3,FALSE)</f>
        <v>0</v>
      </c>
      <c r="R121" s="153">
        <f>VLOOKUP(N121,VOTI!$C$1:$O$500,7,FALSE)</f>
        <v>0</v>
      </c>
      <c r="S121" s="153">
        <f>VLOOKUP(N121,VOTI!$C$1:$O$500,9,FALSE)</f>
        <v>0</v>
      </c>
      <c r="T121" s="153">
        <f>VLOOKUP(N121,VOTI!$C$1:$O$500,10,FALSE)</f>
        <v>0</v>
      </c>
      <c r="U121" s="153">
        <f>VLOOKUP(N121,VOTI!$C$1:$O$500,6,FALSE)</f>
        <v>0</v>
      </c>
      <c r="V121" s="153">
        <f>VLOOKUP(N121,VOTI!$C$1:$O$500,8,FALSE)</f>
        <v>0</v>
      </c>
      <c r="W121" s="153">
        <f>VLOOKUP(N121,VOTI!$C$1:$O$500,11,FALSE)</f>
        <v>0</v>
      </c>
      <c r="X121" s="152">
        <f t="shared" si="58"/>
        <v>5</v>
      </c>
      <c r="Y121" s="8"/>
      <c r="Z121" s="191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82" t="s">
        <v>13</v>
      </c>
      <c r="AO121" s="76"/>
      <c r="AP121" s="76"/>
      <c r="AQ121" s="76"/>
      <c r="AR121" s="83"/>
      <c r="AS121" s="82" t="s">
        <v>13</v>
      </c>
      <c r="AT121" s="76"/>
      <c r="AU121" s="76"/>
      <c r="AV121" s="76"/>
      <c r="AW121" s="76"/>
      <c r="AX121" s="75">
        <v>10</v>
      </c>
      <c r="AY121" s="76">
        <f>1*(C135&lt;AX121)*(AX121&lt;=(C135+D136))</f>
        <v>0</v>
      </c>
      <c r="AZ121" s="76">
        <f t="shared" si="59"/>
        <v>0</v>
      </c>
      <c r="BB121" s="75">
        <v>10</v>
      </c>
      <c r="BC121" s="76">
        <f>1*(O135&lt;BB121)*(BB121&lt;=(O135+P136))</f>
        <v>0</v>
      </c>
      <c r="BD121" s="76">
        <f t="shared" si="60"/>
        <v>0</v>
      </c>
      <c r="BE121" s="83"/>
      <c r="BH121" s="10"/>
    </row>
    <row r="122" spans="1:60" ht="11.25" customHeight="1" thickBot="1">
      <c r="A122" s="123"/>
      <c r="B122" s="190" t="s">
        <v>463</v>
      </c>
      <c r="C122" s="124"/>
      <c r="D122" s="125"/>
      <c r="E122" s="125"/>
      <c r="F122" s="125"/>
      <c r="G122" s="125"/>
      <c r="H122" s="125"/>
      <c r="I122" s="125"/>
      <c r="J122" s="125"/>
      <c r="K122" s="125"/>
      <c r="L122" s="126"/>
      <c r="M122" s="123"/>
      <c r="N122" s="190" t="s">
        <v>95</v>
      </c>
      <c r="O122" s="124"/>
      <c r="P122" s="125"/>
      <c r="Q122" s="125"/>
      <c r="R122" s="125"/>
      <c r="S122" s="125"/>
      <c r="T122" s="125"/>
      <c r="U122" s="125"/>
      <c r="V122" s="125"/>
      <c r="W122" s="125"/>
      <c r="X122" s="126"/>
      <c r="Y122" s="8"/>
      <c r="Z122" s="191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82"/>
      <c r="AO122" s="76">
        <v>5</v>
      </c>
      <c r="AP122" s="86">
        <v>4</v>
      </c>
      <c r="AQ122" s="87">
        <f>AP122*(AP120&lt;AO122)</f>
        <v>0</v>
      </c>
      <c r="AR122" s="83"/>
      <c r="AS122" s="82"/>
      <c r="AT122" s="76">
        <v>5</v>
      </c>
      <c r="AU122" s="86">
        <v>4</v>
      </c>
      <c r="AV122" s="87">
        <f>AU122*(AU120&lt;AT122)</f>
        <v>0</v>
      </c>
      <c r="AW122" s="76"/>
      <c r="BE122" s="83"/>
      <c r="BH122" s="10"/>
    </row>
    <row r="123" spans="1:60" ht="12.75">
      <c r="A123" s="149">
        <v>12</v>
      </c>
      <c r="B123" s="190" t="s">
        <v>464</v>
      </c>
      <c r="C123" s="153">
        <f>VLOOKUP(B123,VOTI!$C$1:$Q$500,15,FALSE)</f>
        <v>5.5</v>
      </c>
      <c r="D123" s="151"/>
      <c r="E123" s="151"/>
      <c r="F123" s="151"/>
      <c r="G123" s="151"/>
      <c r="H123" s="151"/>
      <c r="I123" s="151"/>
      <c r="J123" s="151"/>
      <c r="K123" s="151"/>
      <c r="L123" s="152"/>
      <c r="M123" s="149">
        <v>12</v>
      </c>
      <c r="N123" s="190" t="s">
        <v>350</v>
      </c>
      <c r="O123" s="153" t="e">
        <f>VLOOKUP(N123,VOTI!$C$1:$Q$500,15,FALSE)</f>
        <v>#N/A</v>
      </c>
      <c r="P123" s="151"/>
      <c r="Q123" s="151"/>
      <c r="R123" s="151"/>
      <c r="S123" s="151"/>
      <c r="T123" s="151"/>
      <c r="U123" s="151"/>
      <c r="V123" s="151"/>
      <c r="W123" s="151"/>
      <c r="X123" s="152"/>
      <c r="Y123" s="8"/>
      <c r="Z123" s="191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82">
        <f>AO122</f>
        <v>5</v>
      </c>
      <c r="AO123" s="76">
        <f>AO122+0.25</f>
        <v>5.25</v>
      </c>
      <c r="AP123" s="86">
        <f aca="true" t="shared" si="61" ref="AP123:AP131">AP122-1</f>
        <v>3</v>
      </c>
      <c r="AQ123" s="87">
        <f>AP123*((AP120&gt;=AN123)*(AP120&lt;AO123))</f>
        <v>0</v>
      </c>
      <c r="AR123" s="83"/>
      <c r="AS123" s="82">
        <f aca="true" t="shared" si="62" ref="AS123:AS130">AT122</f>
        <v>5</v>
      </c>
      <c r="AT123" s="76">
        <f aca="true" t="shared" si="63" ref="AT123:AT130">AT122+0.25</f>
        <v>5.25</v>
      </c>
      <c r="AU123" s="86">
        <f aca="true" t="shared" si="64" ref="AU123:AU131">AU122-1</f>
        <v>3</v>
      </c>
      <c r="AV123" s="87">
        <f>AU123*((AU120&gt;=AS123)*(AU120&lt;AT123))</f>
        <v>0</v>
      </c>
      <c r="AW123" s="76"/>
      <c r="AX123" s="75" t="s">
        <v>14</v>
      </c>
      <c r="AY123" s="76">
        <f>(P136&gt;D136)*(P136-D136)</f>
        <v>0</v>
      </c>
      <c r="AZ123" s="76">
        <f>AY123*5</f>
        <v>0</v>
      </c>
      <c r="BB123" s="75" t="s">
        <v>14</v>
      </c>
      <c r="BC123" s="76">
        <f>(D136&gt;P136)*(D136-P136)</f>
        <v>0</v>
      </c>
      <c r="BD123" s="76">
        <f>BC123*5</f>
        <v>0</v>
      </c>
      <c r="BE123" s="83"/>
      <c r="BH123" s="10"/>
    </row>
    <row r="124" spans="1:60" ht="12.75">
      <c r="A124" s="149">
        <v>13</v>
      </c>
      <c r="B124" s="190" t="s">
        <v>465</v>
      </c>
      <c r="C124" s="153">
        <f>VLOOKUP(B124,VOTI!$C$1:$Q$500,15,FALSE)</f>
        <v>6</v>
      </c>
      <c r="D124" s="154"/>
      <c r="E124" s="153"/>
      <c r="F124" s="153"/>
      <c r="G124" s="153"/>
      <c r="H124" s="153"/>
      <c r="I124" s="153"/>
      <c r="J124" s="153"/>
      <c r="K124" s="153"/>
      <c r="L124" s="152"/>
      <c r="M124" s="149">
        <v>13</v>
      </c>
      <c r="N124" s="190" t="s">
        <v>351</v>
      </c>
      <c r="O124" s="153" t="e">
        <f>VLOOKUP(N124,VOTI!$C$1:$Q$500,15,FALSE)</f>
        <v>#N/A</v>
      </c>
      <c r="P124" s="154"/>
      <c r="Q124" s="153"/>
      <c r="R124" s="153"/>
      <c r="S124" s="153"/>
      <c r="T124" s="153"/>
      <c r="U124" s="153"/>
      <c r="V124" s="153"/>
      <c r="W124" s="153"/>
      <c r="X124" s="152"/>
      <c r="Y124" s="8"/>
      <c r="Z124" s="191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82">
        <f aca="true" t="shared" si="65" ref="AN124:AN130">AO123</f>
        <v>5.25</v>
      </c>
      <c r="AO124" s="76">
        <f aca="true" t="shared" si="66" ref="AO124:AO130">AO123+0.25</f>
        <v>5.5</v>
      </c>
      <c r="AP124" s="86">
        <f t="shared" si="61"/>
        <v>2</v>
      </c>
      <c r="AQ124" s="87">
        <f>AP124*((AP120&gt;=AN124)*(AP120&lt;AO124))</f>
        <v>0</v>
      </c>
      <c r="AR124" s="83"/>
      <c r="AS124" s="82">
        <f t="shared" si="62"/>
        <v>5.25</v>
      </c>
      <c r="AT124" s="76">
        <f t="shared" si="63"/>
        <v>5.5</v>
      </c>
      <c r="AU124" s="86">
        <f t="shared" si="64"/>
        <v>2</v>
      </c>
      <c r="AV124" s="87">
        <f>AU124*((AU120&gt;=AS124)*(AU120&lt;AT124))</f>
        <v>0</v>
      </c>
      <c r="AW124" s="76"/>
      <c r="AX124" s="75" t="s">
        <v>15</v>
      </c>
      <c r="AZ124" s="86">
        <f>SUM(AZ115:AZ123)</f>
        <v>22.5</v>
      </c>
      <c r="BA124" s="86">
        <f>(1*(AZ124&gt;BD124)-1*(AZ124&lt;BD124))</f>
        <v>-1</v>
      </c>
      <c r="BB124" s="75" t="s">
        <v>15</v>
      </c>
      <c r="BD124" s="86">
        <f>SUM(BD115:BD123)</f>
        <v>24</v>
      </c>
      <c r="BE124" s="72">
        <f>-((1*(AZ124&gt;BD124)-1*(AZ124&lt;BD124)))</f>
        <v>1</v>
      </c>
      <c r="BH124" s="10"/>
    </row>
    <row r="125" spans="1:60" ht="12.75">
      <c r="A125" s="149">
        <v>14</v>
      </c>
      <c r="B125" s="190" t="s">
        <v>466</v>
      </c>
      <c r="C125" s="153" t="e">
        <f>VLOOKUP(B125,VOTI!$C$1:$Q$500,15,FALSE)</f>
        <v>#N/A</v>
      </c>
      <c r="D125" s="154"/>
      <c r="E125" s="153"/>
      <c r="F125" s="153"/>
      <c r="G125" s="153"/>
      <c r="H125" s="153"/>
      <c r="I125" s="153"/>
      <c r="J125" s="153"/>
      <c r="K125" s="153"/>
      <c r="L125" s="152"/>
      <c r="M125" s="149">
        <v>14</v>
      </c>
      <c r="N125" s="190" t="s">
        <v>352</v>
      </c>
      <c r="O125" s="153">
        <f>VLOOKUP(N125,VOTI!$C$1:$Q$500,15,FALSE)</f>
        <v>6.5</v>
      </c>
      <c r="P125" s="154"/>
      <c r="Q125" s="153"/>
      <c r="R125" s="153"/>
      <c r="S125" s="153"/>
      <c r="T125" s="153"/>
      <c r="U125" s="153"/>
      <c r="V125" s="153"/>
      <c r="W125" s="153"/>
      <c r="X125" s="152"/>
      <c r="Y125" s="8"/>
      <c r="Z125" s="191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82">
        <f t="shared" si="65"/>
        <v>5.5</v>
      </c>
      <c r="AO125" s="76">
        <f t="shared" si="66"/>
        <v>5.75</v>
      </c>
      <c r="AP125" s="86">
        <f t="shared" si="61"/>
        <v>1</v>
      </c>
      <c r="AQ125" s="87">
        <f>AP125*((AP120&gt;=AN125)*(AP120&lt;AO125))</f>
        <v>0</v>
      </c>
      <c r="AR125" s="83"/>
      <c r="AS125" s="82">
        <f t="shared" si="62"/>
        <v>5.5</v>
      </c>
      <c r="AT125" s="76">
        <f t="shared" si="63"/>
        <v>5.75</v>
      </c>
      <c r="AU125" s="86">
        <f t="shared" si="64"/>
        <v>1</v>
      </c>
      <c r="AV125" s="87">
        <f>AU125*((AU120&gt;=AS125)*(AU120&lt;AT125))</f>
        <v>0</v>
      </c>
      <c r="AW125" s="76"/>
      <c r="BA125" s="76">
        <f>ABS(AZ124-BD124)</f>
        <v>1.5</v>
      </c>
      <c r="BE125" s="83">
        <f>BA125</f>
        <v>1.5</v>
      </c>
      <c r="BH125" s="10"/>
    </row>
    <row r="126" spans="1:60" ht="12.75">
      <c r="A126" s="149">
        <v>15</v>
      </c>
      <c r="B126" s="190" t="s">
        <v>467</v>
      </c>
      <c r="C126" s="153">
        <f>VLOOKUP(B126,VOTI!$C$1:$Q$500,15,FALSE)</f>
        <v>6</v>
      </c>
      <c r="D126" s="154"/>
      <c r="E126" s="153"/>
      <c r="F126" s="153"/>
      <c r="G126" s="153"/>
      <c r="H126" s="153"/>
      <c r="I126" s="153"/>
      <c r="J126" s="153"/>
      <c r="K126" s="153"/>
      <c r="L126" s="152"/>
      <c r="M126" s="149">
        <v>15</v>
      </c>
      <c r="N126" s="190" t="s">
        <v>353</v>
      </c>
      <c r="O126" s="153" t="e">
        <f>VLOOKUP(N126,VOTI!$C$1:$Q$500,15,FALSE)</f>
        <v>#N/A</v>
      </c>
      <c r="P126" s="154"/>
      <c r="Q126" s="153"/>
      <c r="R126" s="153"/>
      <c r="S126" s="153"/>
      <c r="T126" s="153"/>
      <c r="U126" s="153"/>
      <c r="V126" s="153"/>
      <c r="W126" s="153"/>
      <c r="X126" s="152"/>
      <c r="Y126" s="8"/>
      <c r="Z126" s="191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82">
        <f t="shared" si="65"/>
        <v>5.75</v>
      </c>
      <c r="AO126" s="76">
        <f t="shared" si="66"/>
        <v>6</v>
      </c>
      <c r="AP126" s="86">
        <f t="shared" si="61"/>
        <v>0</v>
      </c>
      <c r="AQ126" s="87">
        <f>AP126*((AP120&gt;=AN126)*(AP120&lt;AO126))</f>
        <v>0</v>
      </c>
      <c r="AR126" s="83"/>
      <c r="AS126" s="82">
        <f t="shared" si="62"/>
        <v>5.75</v>
      </c>
      <c r="AT126" s="76">
        <f t="shared" si="63"/>
        <v>6</v>
      </c>
      <c r="AU126" s="86">
        <f t="shared" si="64"/>
        <v>0</v>
      </c>
      <c r="AV126" s="87">
        <f>AU126*((AU120&gt;=AS126)*(AU120&lt;AT126))</f>
        <v>0</v>
      </c>
      <c r="AW126" s="76"/>
      <c r="AY126" s="76">
        <v>1</v>
      </c>
      <c r="AZ126" s="76">
        <v>0</v>
      </c>
      <c r="BA126" s="76">
        <f>(BA125&lt;AY126)*(BA125&gt;=AX126)*AZ126*BA124</f>
        <v>0</v>
      </c>
      <c r="BC126" s="76">
        <v>1</v>
      </c>
      <c r="BD126" s="76">
        <v>0</v>
      </c>
      <c r="BE126" s="83">
        <f>(BE125&lt;BC126)*(BE125&gt;=BB126)*BD126*BE124</f>
        <v>0</v>
      </c>
      <c r="BH126" s="10"/>
    </row>
    <row r="127" spans="1:60" ht="12.75">
      <c r="A127" s="149">
        <v>16</v>
      </c>
      <c r="B127" s="190" t="s">
        <v>468</v>
      </c>
      <c r="C127" s="153" t="e">
        <f>VLOOKUP(B127,VOTI!$C$1:$Q$500,15,FALSE)</f>
        <v>#N/A</v>
      </c>
      <c r="D127" s="154"/>
      <c r="E127" s="153"/>
      <c r="F127" s="153"/>
      <c r="G127" s="153"/>
      <c r="H127" s="153"/>
      <c r="I127" s="153"/>
      <c r="J127" s="153"/>
      <c r="K127" s="153"/>
      <c r="L127" s="152"/>
      <c r="M127" s="149">
        <v>16</v>
      </c>
      <c r="N127" s="190" t="s">
        <v>354</v>
      </c>
      <c r="O127" s="153" t="e">
        <f>VLOOKUP(N127,VOTI!$C$1:$Q$500,15,FALSE)</f>
        <v>#N/A</v>
      </c>
      <c r="P127" s="154"/>
      <c r="Q127" s="153"/>
      <c r="R127" s="153"/>
      <c r="S127" s="153"/>
      <c r="T127" s="153"/>
      <c r="U127" s="153"/>
      <c r="V127" s="153"/>
      <c r="W127" s="153"/>
      <c r="X127" s="152"/>
      <c r="Y127" s="8"/>
      <c r="Z127" s="191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82">
        <f t="shared" si="65"/>
        <v>6</v>
      </c>
      <c r="AO127" s="76">
        <f t="shared" si="66"/>
        <v>6.25</v>
      </c>
      <c r="AP127" s="86">
        <f t="shared" si="61"/>
        <v>-1</v>
      </c>
      <c r="AQ127" s="87">
        <f>AP127*((AP120&gt;=AN127)*(AP120&lt;AO127))</f>
        <v>0</v>
      </c>
      <c r="AR127" s="83"/>
      <c r="AS127" s="82">
        <f t="shared" si="62"/>
        <v>6</v>
      </c>
      <c r="AT127" s="76">
        <f t="shared" si="63"/>
        <v>6.25</v>
      </c>
      <c r="AU127" s="86">
        <f t="shared" si="64"/>
        <v>-1</v>
      </c>
      <c r="AV127" s="87">
        <f>AU127*((AU120&gt;=AS127)*(AU120&lt;AT127))</f>
        <v>0</v>
      </c>
      <c r="AW127" s="76"/>
      <c r="AX127" s="75">
        <f aca="true" t="shared" si="67" ref="AX127:AX134">AY126</f>
        <v>1</v>
      </c>
      <c r="AY127" s="76">
        <f aca="true" t="shared" si="68" ref="AY127:AY133">AY126+1</f>
        <v>2</v>
      </c>
      <c r="AZ127" s="76">
        <f aca="true" t="shared" si="69" ref="AZ127:AZ134">AZ126+0.5</f>
        <v>0.5</v>
      </c>
      <c r="BA127" s="76">
        <f>(BA125&lt;AY127)*(BA125&gt;=AX127)*AZ127*BA124</f>
        <v>-0.5</v>
      </c>
      <c r="BB127" s="75">
        <f aca="true" t="shared" si="70" ref="BB127:BB134">BC126</f>
        <v>1</v>
      </c>
      <c r="BC127" s="76">
        <f aca="true" t="shared" si="71" ref="BC127:BC133">BC126+1</f>
        <v>2</v>
      </c>
      <c r="BD127" s="76">
        <f aca="true" t="shared" si="72" ref="BD127:BD134">BD126+0.5</f>
        <v>0.5</v>
      </c>
      <c r="BE127" s="83">
        <f>(BE125&lt;BC127)*(BE125&gt;=BB127)*BD127*BE124</f>
        <v>0.5</v>
      </c>
      <c r="BH127" s="10"/>
    </row>
    <row r="128" spans="1:60" ht="12.75">
      <c r="A128" s="149">
        <v>17</v>
      </c>
      <c r="B128" s="190" t="s">
        <v>469</v>
      </c>
      <c r="C128" s="153" t="e">
        <f>VLOOKUP(B128,VOTI!$C$1:$Q$500,15,FALSE)</f>
        <v>#N/A</v>
      </c>
      <c r="D128" s="154"/>
      <c r="E128" s="153"/>
      <c r="F128" s="153"/>
      <c r="G128" s="153"/>
      <c r="H128" s="153"/>
      <c r="I128" s="153"/>
      <c r="J128" s="153"/>
      <c r="K128" s="153"/>
      <c r="L128" s="152"/>
      <c r="M128" s="149">
        <v>17</v>
      </c>
      <c r="N128" s="190" t="s">
        <v>355</v>
      </c>
      <c r="O128" s="153">
        <f>VLOOKUP(N128,VOTI!$C$1:$Q$500,15,FALSE)</f>
        <v>6.5</v>
      </c>
      <c r="P128" s="154"/>
      <c r="Q128" s="153"/>
      <c r="R128" s="153"/>
      <c r="S128" s="153"/>
      <c r="T128" s="153"/>
      <c r="U128" s="153"/>
      <c r="V128" s="153"/>
      <c r="W128" s="153"/>
      <c r="X128" s="152"/>
      <c r="Y128" s="8"/>
      <c r="Z128" s="191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82">
        <f t="shared" si="65"/>
        <v>6.25</v>
      </c>
      <c r="AO128" s="76">
        <f t="shared" si="66"/>
        <v>6.5</v>
      </c>
      <c r="AP128" s="86">
        <f t="shared" si="61"/>
        <v>-2</v>
      </c>
      <c r="AQ128" s="87">
        <f>AP128*((AP120&gt;=AN128)*(AP120&lt;AO128))</f>
        <v>-2</v>
      </c>
      <c r="AR128" s="83"/>
      <c r="AS128" s="82">
        <f t="shared" si="62"/>
        <v>6.25</v>
      </c>
      <c r="AT128" s="76">
        <f t="shared" si="63"/>
        <v>6.5</v>
      </c>
      <c r="AU128" s="86">
        <f t="shared" si="64"/>
        <v>-2</v>
      </c>
      <c r="AV128" s="87">
        <f>AU128*((AU120&gt;=AS128)*(AU120&lt;AT128))</f>
        <v>0</v>
      </c>
      <c r="AW128" s="76"/>
      <c r="AX128" s="75">
        <f t="shared" si="67"/>
        <v>2</v>
      </c>
      <c r="AY128" s="76">
        <f t="shared" si="68"/>
        <v>3</v>
      </c>
      <c r="AZ128" s="76">
        <f t="shared" si="69"/>
        <v>1</v>
      </c>
      <c r="BA128" s="76">
        <f>(BA125&lt;AY128)*(BA125&gt;=AX128)*AZ128*BA124</f>
        <v>0</v>
      </c>
      <c r="BB128" s="75">
        <f t="shared" si="70"/>
        <v>2</v>
      </c>
      <c r="BC128" s="76">
        <f t="shared" si="71"/>
        <v>3</v>
      </c>
      <c r="BD128" s="76">
        <f t="shared" si="72"/>
        <v>1</v>
      </c>
      <c r="BE128" s="83">
        <f>(BE125&lt;BC128)*(BE125&gt;=BB128)*BD128*BE124</f>
        <v>0</v>
      </c>
      <c r="BH128" s="10"/>
    </row>
    <row r="129" spans="1:60" ht="12.75">
      <c r="A129" s="149">
        <v>18</v>
      </c>
      <c r="B129" s="190" t="s">
        <v>470</v>
      </c>
      <c r="C129" s="153">
        <f>VLOOKUP(B129,VOTI!$C$1:$Q$500,15,FALSE)</f>
        <v>7</v>
      </c>
      <c r="D129" s="154"/>
      <c r="E129" s="153"/>
      <c r="F129" s="153"/>
      <c r="G129" s="153"/>
      <c r="H129" s="153"/>
      <c r="I129" s="153"/>
      <c r="J129" s="153"/>
      <c r="K129" s="153"/>
      <c r="L129" s="152"/>
      <c r="M129" s="149">
        <v>18</v>
      </c>
      <c r="N129" s="190" t="s">
        <v>113</v>
      </c>
      <c r="O129" s="153" t="e">
        <f>VLOOKUP(N129,VOTI!$C$1:$Q$500,15,FALSE)</f>
        <v>#N/A</v>
      </c>
      <c r="P129" s="154"/>
      <c r="Q129" s="153"/>
      <c r="R129" s="153"/>
      <c r="S129" s="153"/>
      <c r="T129" s="153"/>
      <c r="U129" s="153"/>
      <c r="V129" s="153"/>
      <c r="W129" s="153"/>
      <c r="X129" s="152"/>
      <c r="Y129" s="8"/>
      <c r="Z129" s="191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82">
        <f t="shared" si="65"/>
        <v>6.5</v>
      </c>
      <c r="AO129" s="76">
        <f t="shared" si="66"/>
        <v>6.75</v>
      </c>
      <c r="AP129" s="86">
        <f t="shared" si="61"/>
        <v>-3</v>
      </c>
      <c r="AQ129" s="87">
        <f>AP129*((AP120&gt;=AN129)*(AP120&lt;AO129))</f>
        <v>0</v>
      </c>
      <c r="AR129" s="83"/>
      <c r="AS129" s="82">
        <f t="shared" si="62"/>
        <v>6.5</v>
      </c>
      <c r="AT129" s="76">
        <f t="shared" si="63"/>
        <v>6.75</v>
      </c>
      <c r="AU129" s="86">
        <f t="shared" si="64"/>
        <v>-3</v>
      </c>
      <c r="AV129" s="87">
        <f>AU129*((AU120&gt;=AS129)*(AU120&lt;AT129))</f>
        <v>0</v>
      </c>
      <c r="AW129" s="76"/>
      <c r="AX129" s="75">
        <f t="shared" si="67"/>
        <v>3</v>
      </c>
      <c r="AY129" s="76">
        <f t="shared" si="68"/>
        <v>4</v>
      </c>
      <c r="AZ129" s="76">
        <f t="shared" si="69"/>
        <v>1.5</v>
      </c>
      <c r="BA129" s="76">
        <f>(BA125&lt;AY129)*(BA125&gt;=AX129)*AZ129*BA124</f>
        <v>0</v>
      </c>
      <c r="BB129" s="75">
        <f t="shared" si="70"/>
        <v>3</v>
      </c>
      <c r="BC129" s="76">
        <f t="shared" si="71"/>
        <v>4</v>
      </c>
      <c r="BD129" s="76">
        <f t="shared" si="72"/>
        <v>1.5</v>
      </c>
      <c r="BE129" s="83">
        <f>(BE125&lt;BC129)*(BE125&gt;=BB129)*BD129*BE124</f>
        <v>0</v>
      </c>
      <c r="BH129" s="10"/>
    </row>
    <row r="130" spans="1:60" ht="12.75">
      <c r="A130" s="149">
        <v>19</v>
      </c>
      <c r="B130" s="190" t="s">
        <v>471</v>
      </c>
      <c r="C130" s="153" t="e">
        <f>VLOOKUP(B130,VOTI!$C$1:$Q$500,15,FALSE)</f>
        <v>#N/A</v>
      </c>
      <c r="D130" s="154"/>
      <c r="E130" s="153"/>
      <c r="F130" s="153"/>
      <c r="G130" s="153"/>
      <c r="H130" s="153"/>
      <c r="I130" s="153"/>
      <c r="J130" s="153"/>
      <c r="K130" s="153"/>
      <c r="L130" s="152"/>
      <c r="M130" s="149">
        <v>19</v>
      </c>
      <c r="N130" s="190" t="s">
        <v>356</v>
      </c>
      <c r="O130" s="153">
        <f>VLOOKUP(N130,VOTI!$C$1:$Q$500,15,FALSE)</f>
        <v>5</v>
      </c>
      <c r="P130" s="154"/>
      <c r="Q130" s="153"/>
      <c r="R130" s="153"/>
      <c r="S130" s="153"/>
      <c r="T130" s="153"/>
      <c r="U130" s="153"/>
      <c r="V130" s="153"/>
      <c r="W130" s="153"/>
      <c r="X130" s="152"/>
      <c r="Y130" s="8"/>
      <c r="Z130" s="191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82">
        <f t="shared" si="65"/>
        <v>6.75</v>
      </c>
      <c r="AO130" s="76">
        <f t="shared" si="66"/>
        <v>7</v>
      </c>
      <c r="AP130" s="86">
        <f t="shared" si="61"/>
        <v>-4</v>
      </c>
      <c r="AQ130" s="87">
        <f>AP130*((AP120&gt;=AN130)*(AP120&lt;AO130))</f>
        <v>0</v>
      </c>
      <c r="AR130" s="83"/>
      <c r="AS130" s="82">
        <f t="shared" si="62"/>
        <v>6.75</v>
      </c>
      <c r="AT130" s="76">
        <f t="shared" si="63"/>
        <v>7</v>
      </c>
      <c r="AU130" s="86">
        <f t="shared" si="64"/>
        <v>-4</v>
      </c>
      <c r="AV130" s="87">
        <f>AU130*((AU120&gt;=AS130)*(AU120&lt;AT130))</f>
        <v>0</v>
      </c>
      <c r="AW130" s="76"/>
      <c r="AX130" s="75">
        <f t="shared" si="67"/>
        <v>4</v>
      </c>
      <c r="AY130" s="76">
        <f t="shared" si="68"/>
        <v>5</v>
      </c>
      <c r="AZ130" s="76">
        <f t="shared" si="69"/>
        <v>2</v>
      </c>
      <c r="BA130" s="76">
        <f>(BA125&lt;AY130)*(BA125&gt;=AX130)*AZ130*BA124</f>
        <v>0</v>
      </c>
      <c r="BB130" s="75">
        <f t="shared" si="70"/>
        <v>4</v>
      </c>
      <c r="BC130" s="76">
        <f t="shared" si="71"/>
        <v>5</v>
      </c>
      <c r="BD130" s="76">
        <f t="shared" si="72"/>
        <v>2</v>
      </c>
      <c r="BE130" s="83">
        <f>(BE125&lt;BC130)*(BE125&gt;=BB130)*BD130*BE124</f>
        <v>0</v>
      </c>
      <c r="BH130" s="10"/>
    </row>
    <row r="131" spans="1:57" ht="12.75">
      <c r="A131" s="149">
        <v>20</v>
      </c>
      <c r="B131" s="150"/>
      <c r="C131" s="153" t="e">
        <f>VLOOKUP(B131,VOTI!$C$1:$Q$500,15,FALSE)</f>
        <v>#N/A</v>
      </c>
      <c r="D131" s="154"/>
      <c r="E131" s="153"/>
      <c r="F131" s="153"/>
      <c r="G131" s="153"/>
      <c r="H131" s="153"/>
      <c r="I131" s="153"/>
      <c r="J131" s="153"/>
      <c r="K131" s="153"/>
      <c r="L131" s="152"/>
      <c r="M131" s="149">
        <v>20</v>
      </c>
      <c r="N131" s="190" t="s">
        <v>179</v>
      </c>
      <c r="O131" s="153">
        <f>VLOOKUP(N131,VOTI!$C$1:$Q$500,15,FALSE)</f>
        <v>6.5</v>
      </c>
      <c r="P131" s="154"/>
      <c r="Q131" s="153"/>
      <c r="R131" s="153"/>
      <c r="S131" s="153"/>
      <c r="T131" s="153"/>
      <c r="U131" s="153"/>
      <c r="V131" s="153"/>
      <c r="W131" s="153"/>
      <c r="X131" s="152"/>
      <c r="Y131" s="8"/>
      <c r="Z131" s="191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82">
        <v>7</v>
      </c>
      <c r="AO131" s="76">
        <v>100</v>
      </c>
      <c r="AP131" s="86">
        <f t="shared" si="61"/>
        <v>-5</v>
      </c>
      <c r="AQ131" s="87">
        <f>AP131*((AP120&gt;=AN131)*(AP120&lt;AO131))</f>
        <v>0</v>
      </c>
      <c r="AR131" s="83"/>
      <c r="AS131" s="82">
        <v>7</v>
      </c>
      <c r="AT131" s="76">
        <v>100</v>
      </c>
      <c r="AU131" s="86">
        <f t="shared" si="64"/>
        <v>-5</v>
      </c>
      <c r="AV131" s="87">
        <f>AU131*((AU120&gt;=AS131)*(AU120&lt;AT131))</f>
        <v>0</v>
      </c>
      <c r="AW131" s="76"/>
      <c r="AX131" s="75">
        <f t="shared" si="67"/>
        <v>5</v>
      </c>
      <c r="AY131" s="76">
        <f t="shared" si="68"/>
        <v>6</v>
      </c>
      <c r="AZ131" s="76">
        <f t="shared" si="69"/>
        <v>2.5</v>
      </c>
      <c r="BA131" s="76">
        <f>(BA125&lt;AY131)*(BA125&gt;=AX131)*AZ131*BA124</f>
        <v>0</v>
      </c>
      <c r="BB131" s="75">
        <f t="shared" si="70"/>
        <v>5</v>
      </c>
      <c r="BC131" s="76">
        <f t="shared" si="71"/>
        <v>6</v>
      </c>
      <c r="BD131" s="76">
        <f t="shared" si="72"/>
        <v>2.5</v>
      </c>
      <c r="BE131" s="83">
        <f>(BE125&lt;BC131)*(BE125&gt;=BB131)*BD131*BE124</f>
        <v>0</v>
      </c>
    </row>
    <row r="132" spans="1:60" ht="13.5" thickBot="1">
      <c r="A132" s="155">
        <v>21</v>
      </c>
      <c r="B132" s="156"/>
      <c r="C132" s="157" t="e">
        <f>VLOOKUP(B132,VOTI!$C$1:$Q$500,15,FALSE)</f>
        <v>#N/A</v>
      </c>
      <c r="D132" s="158"/>
      <c r="E132" s="157"/>
      <c r="F132" s="157"/>
      <c r="G132" s="157"/>
      <c r="H132" s="157"/>
      <c r="I132" s="157"/>
      <c r="J132" s="157"/>
      <c r="K132" s="157"/>
      <c r="L132" s="159"/>
      <c r="M132" s="155">
        <v>21</v>
      </c>
      <c r="N132" s="156"/>
      <c r="O132" s="157" t="e">
        <f>VLOOKUP(N132,VOTI!$C$1:$Q$500,15,FALSE)</f>
        <v>#N/A</v>
      </c>
      <c r="P132" s="158"/>
      <c r="Q132" s="157"/>
      <c r="R132" s="157"/>
      <c r="S132" s="157"/>
      <c r="T132" s="157"/>
      <c r="U132" s="157"/>
      <c r="V132" s="157"/>
      <c r="W132" s="157"/>
      <c r="X132" s="159"/>
      <c r="Y132" s="8"/>
      <c r="Z132" s="191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82"/>
      <c r="AO132" s="76"/>
      <c r="AP132" s="76"/>
      <c r="AQ132" s="76"/>
      <c r="AR132" s="83"/>
      <c r="AS132" s="82"/>
      <c r="AT132" s="76"/>
      <c r="AU132" s="76"/>
      <c r="AV132" s="76"/>
      <c r="AW132" s="76"/>
      <c r="AX132" s="75">
        <f t="shared" si="67"/>
        <v>6</v>
      </c>
      <c r="AY132" s="76">
        <f t="shared" si="68"/>
        <v>7</v>
      </c>
      <c r="AZ132" s="76">
        <f t="shared" si="69"/>
        <v>3</v>
      </c>
      <c r="BA132" s="76">
        <f>(BA125&lt;AY132)*(BA125&gt;=AX132)*AZ132*BA124</f>
        <v>0</v>
      </c>
      <c r="BB132" s="75">
        <f t="shared" si="70"/>
        <v>6</v>
      </c>
      <c r="BC132" s="76">
        <f t="shared" si="71"/>
        <v>7</v>
      </c>
      <c r="BD132" s="76">
        <f t="shared" si="72"/>
        <v>3</v>
      </c>
      <c r="BE132" s="83">
        <f>(BE125&lt;BC132)*(BE125&gt;=BB132)*BD132*BE124</f>
        <v>0</v>
      </c>
      <c r="BH132" s="10"/>
    </row>
    <row r="133" spans="1:57" ht="13.5" thickTop="1">
      <c r="A133" s="127"/>
      <c r="B133" s="128" t="s">
        <v>16</v>
      </c>
      <c r="C133" s="129"/>
      <c r="D133" s="129"/>
      <c r="E133" s="129"/>
      <c r="F133" s="129"/>
      <c r="G133" s="129"/>
      <c r="H133" s="129"/>
      <c r="I133" s="129"/>
      <c r="J133" s="129"/>
      <c r="K133" s="129"/>
      <c r="L133" s="130"/>
      <c r="M133" s="127"/>
      <c r="N133" s="128" t="s">
        <v>16</v>
      </c>
      <c r="O133" s="129"/>
      <c r="P133" s="129"/>
      <c r="Q133" s="129"/>
      <c r="R133" s="129"/>
      <c r="S133" s="129"/>
      <c r="T133" s="129"/>
      <c r="U133" s="129"/>
      <c r="V133" s="129"/>
      <c r="W133" s="129"/>
      <c r="X133" s="130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88" t="s">
        <v>20</v>
      </c>
      <c r="AO133" s="76"/>
      <c r="AP133" s="76"/>
      <c r="AQ133" s="76">
        <f>4-C136</f>
        <v>1</v>
      </c>
      <c r="AR133" s="83"/>
      <c r="AS133" s="88" t="s">
        <v>20</v>
      </c>
      <c r="AT133" s="76"/>
      <c r="AU133" s="76"/>
      <c r="AV133" s="76">
        <f>4-O136</f>
        <v>1</v>
      </c>
      <c r="AW133" s="76"/>
      <c r="AX133" s="75">
        <f t="shared" si="67"/>
        <v>7</v>
      </c>
      <c r="AY133" s="76">
        <f t="shared" si="68"/>
        <v>8</v>
      </c>
      <c r="AZ133" s="76">
        <f t="shared" si="69"/>
        <v>3.5</v>
      </c>
      <c r="BA133" s="76">
        <f>(BA125&lt;AY133)*(BA125&gt;=AX133)*AZ133*BA124</f>
        <v>0</v>
      </c>
      <c r="BB133" s="75">
        <f t="shared" si="70"/>
        <v>7</v>
      </c>
      <c r="BC133" s="76">
        <f t="shared" si="71"/>
        <v>8</v>
      </c>
      <c r="BD133" s="76">
        <f t="shared" si="72"/>
        <v>3.5</v>
      </c>
      <c r="BE133" s="83">
        <f>(BE125&lt;BC133)*(BE125&gt;=BB133)*BD133*BE124</f>
        <v>0</v>
      </c>
    </row>
    <row r="134" spans="1:57" ht="15.75">
      <c r="A134" s="127"/>
      <c r="B134" s="129" t="s">
        <v>17</v>
      </c>
      <c r="C134" s="131">
        <v>1</v>
      </c>
      <c r="D134" s="131"/>
      <c r="E134" s="129"/>
      <c r="F134" s="129"/>
      <c r="G134" s="129"/>
      <c r="H134" s="129"/>
      <c r="I134" s="129"/>
      <c r="J134" s="129"/>
      <c r="K134" s="129"/>
      <c r="L134" s="132">
        <f>C134*3</f>
        <v>3</v>
      </c>
      <c r="M134" s="129"/>
      <c r="N134" s="129" t="s">
        <v>17</v>
      </c>
      <c r="O134" s="131">
        <v>0</v>
      </c>
      <c r="P134" s="131"/>
      <c r="Q134" s="129"/>
      <c r="R134" s="129"/>
      <c r="S134" s="129"/>
      <c r="T134" s="129"/>
      <c r="U134" s="129"/>
      <c r="V134" s="129"/>
      <c r="W134" s="129"/>
      <c r="X134" s="132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89" t="s">
        <v>23</v>
      </c>
      <c r="AO134" s="90"/>
      <c r="AP134" s="90"/>
      <c r="AQ134" s="90"/>
      <c r="AR134" s="91">
        <f>SUM(AQ122:AQ134)</f>
        <v>-1</v>
      </c>
      <c r="AS134" s="89" t="s">
        <v>23</v>
      </c>
      <c r="AT134" s="90"/>
      <c r="AU134" s="90"/>
      <c r="AV134" s="90"/>
      <c r="AW134" s="92">
        <f>SUM(AV122:AV134)</f>
        <v>1</v>
      </c>
      <c r="AX134" s="75">
        <f t="shared" si="67"/>
        <v>8</v>
      </c>
      <c r="AY134" s="76">
        <v>100</v>
      </c>
      <c r="AZ134" s="76">
        <f t="shared" si="69"/>
        <v>4</v>
      </c>
      <c r="BA134" s="76">
        <f>(BA125&lt;AY134)*(BA125&gt;=AX134)*AZ134*BA124</f>
        <v>0</v>
      </c>
      <c r="BB134" s="75">
        <f t="shared" si="70"/>
        <v>8</v>
      </c>
      <c r="BC134" s="76">
        <v>100</v>
      </c>
      <c r="BD134" s="76">
        <f t="shared" si="72"/>
        <v>4</v>
      </c>
      <c r="BE134" s="83">
        <f>(BE125&lt;BC134)*(BE125&gt;=BB134)*BD134*BE124</f>
        <v>0</v>
      </c>
    </row>
    <row r="135" spans="1:57" ht="15">
      <c r="A135" s="127"/>
      <c r="B135" s="129" t="s">
        <v>18</v>
      </c>
      <c r="C135" s="133">
        <v>3</v>
      </c>
      <c r="D135" s="133">
        <v>4</v>
      </c>
      <c r="E135" s="133">
        <v>3</v>
      </c>
      <c r="F135" s="134"/>
      <c r="G135" s="134"/>
      <c r="H135" s="129"/>
      <c r="I135" s="129"/>
      <c r="J135" s="129"/>
      <c r="K135" s="129"/>
      <c r="L135" s="130"/>
      <c r="M135" s="129"/>
      <c r="N135" s="129" t="s">
        <v>18</v>
      </c>
      <c r="O135" s="133">
        <v>3</v>
      </c>
      <c r="P135" s="133">
        <v>4</v>
      </c>
      <c r="Q135" s="133">
        <v>3</v>
      </c>
      <c r="R135" s="134"/>
      <c r="S135" s="134"/>
      <c r="T135" s="129"/>
      <c r="U135" s="129"/>
      <c r="V135" s="129"/>
      <c r="W135" s="129"/>
      <c r="X135" s="130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84"/>
      <c r="AO135" s="76"/>
      <c r="AP135" s="76"/>
      <c r="AQ135" s="76"/>
      <c r="AR135" s="76"/>
      <c r="AS135" s="76"/>
      <c r="AT135" s="76"/>
      <c r="AU135" s="76"/>
      <c r="AV135" s="76"/>
      <c r="AW135" s="76"/>
      <c r="BA135" s="93">
        <f>SUM(BA126:BA134)</f>
        <v>-0.5</v>
      </c>
      <c r="BB135" s="94"/>
      <c r="BC135" s="95"/>
      <c r="BD135" s="95"/>
      <c r="BE135" s="96">
        <f>SUM(BE126:BE134)</f>
        <v>0.5</v>
      </c>
    </row>
    <row r="136" spans="1:57" s="14" customFormat="1" ht="15">
      <c r="A136" s="127"/>
      <c r="B136" s="129" t="s">
        <v>19</v>
      </c>
      <c r="C136" s="135">
        <f>C135</f>
        <v>3</v>
      </c>
      <c r="D136" s="135">
        <f>D135</f>
        <v>4</v>
      </c>
      <c r="E136" s="135">
        <f>E135</f>
        <v>3</v>
      </c>
      <c r="F136" s="134"/>
      <c r="G136" s="134"/>
      <c r="H136" s="129"/>
      <c r="I136" s="129"/>
      <c r="J136" s="129"/>
      <c r="K136" s="129"/>
      <c r="L136" s="130"/>
      <c r="M136" s="129"/>
      <c r="N136" s="129" t="s">
        <v>19</v>
      </c>
      <c r="O136" s="135">
        <f>O135</f>
        <v>3</v>
      </c>
      <c r="P136" s="135">
        <f>P135</f>
        <v>4</v>
      </c>
      <c r="Q136" s="135">
        <f>Q135</f>
        <v>3</v>
      </c>
      <c r="R136" s="134"/>
      <c r="S136" s="134"/>
      <c r="T136" s="129"/>
      <c r="U136" s="129"/>
      <c r="V136" s="129"/>
      <c r="W136" s="129"/>
      <c r="X136" s="130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84"/>
      <c r="AO136" s="76"/>
      <c r="AP136" s="76"/>
      <c r="AQ136" s="76"/>
      <c r="AR136" s="76"/>
      <c r="AS136" s="76"/>
      <c r="AT136" s="76"/>
      <c r="AU136" s="76"/>
      <c r="AV136" s="76"/>
      <c r="AW136" s="76"/>
      <c r="AX136" s="75"/>
      <c r="AY136" s="76"/>
      <c r="AZ136" s="76"/>
      <c r="BA136" s="97"/>
      <c r="BB136" s="94"/>
      <c r="BC136" s="95"/>
      <c r="BD136" s="95"/>
      <c r="BE136" s="98"/>
    </row>
    <row r="137" spans="1:57" ht="15">
      <c r="A137" s="136"/>
      <c r="B137" s="137" t="s">
        <v>21</v>
      </c>
      <c r="C137" s="138"/>
      <c r="D137" s="138"/>
      <c r="E137" s="138"/>
      <c r="F137" s="139"/>
      <c r="G137" s="138"/>
      <c r="H137" s="137"/>
      <c r="I137" s="137"/>
      <c r="J137" s="137"/>
      <c r="K137" s="137"/>
      <c r="L137" s="140">
        <f>AW134</f>
        <v>1</v>
      </c>
      <c r="M137" s="136"/>
      <c r="N137" s="137" t="s">
        <v>22</v>
      </c>
      <c r="O137" s="138"/>
      <c r="P137" s="138"/>
      <c r="Q137" s="138"/>
      <c r="R137" s="139"/>
      <c r="S137" s="138"/>
      <c r="T137" s="137"/>
      <c r="U137" s="137"/>
      <c r="V137" s="137"/>
      <c r="W137" s="137"/>
      <c r="X137" s="140">
        <f>AR134</f>
        <v>-1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84"/>
      <c r="AO137" s="76"/>
      <c r="AP137" s="76"/>
      <c r="AQ137" s="76"/>
      <c r="AR137" s="76"/>
      <c r="AS137" s="76"/>
      <c r="AT137" s="76"/>
      <c r="AU137" s="76"/>
      <c r="AV137" s="76"/>
      <c r="AW137" s="76"/>
      <c r="BA137" s="97"/>
      <c r="BB137" s="94"/>
      <c r="BC137" s="95"/>
      <c r="BD137" s="95"/>
      <c r="BE137" s="98"/>
    </row>
    <row r="138" spans="1:57" ht="15">
      <c r="A138" s="127"/>
      <c r="B138" s="141" t="s">
        <v>24</v>
      </c>
      <c r="C138" s="142"/>
      <c r="D138" s="142"/>
      <c r="E138" s="142"/>
      <c r="F138" s="143"/>
      <c r="G138" s="142"/>
      <c r="H138" s="141"/>
      <c r="I138" s="141"/>
      <c r="J138" s="141"/>
      <c r="K138" s="141"/>
      <c r="L138" s="144">
        <f>BA135</f>
        <v>-0.5</v>
      </c>
      <c r="M138" s="127"/>
      <c r="N138" s="141" t="s">
        <v>25</v>
      </c>
      <c r="O138" s="142"/>
      <c r="P138" s="142"/>
      <c r="Q138" s="142"/>
      <c r="R138" s="143"/>
      <c r="S138" s="142"/>
      <c r="T138" s="141"/>
      <c r="U138" s="141"/>
      <c r="V138" s="141"/>
      <c r="W138" s="141"/>
      <c r="X138" s="144">
        <f>BE135</f>
        <v>0.5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84"/>
      <c r="AO138" s="76"/>
      <c r="AP138" s="76"/>
      <c r="AQ138" s="76"/>
      <c r="AR138" s="76"/>
      <c r="AS138" s="76"/>
      <c r="AT138" s="76"/>
      <c r="AU138" s="76"/>
      <c r="AV138" s="76"/>
      <c r="AW138" s="76"/>
      <c r="BA138" s="97"/>
      <c r="BB138" s="94"/>
      <c r="BC138" s="95"/>
      <c r="BD138" s="95"/>
      <c r="BE138" s="98"/>
    </row>
    <row r="139" spans="1:57" ht="15">
      <c r="A139" s="145"/>
      <c r="B139" s="146"/>
      <c r="C139" s="147" t="s">
        <v>26</v>
      </c>
      <c r="D139" s="147" t="s">
        <v>27</v>
      </c>
      <c r="E139" s="147" t="s">
        <v>28</v>
      </c>
      <c r="F139" s="146"/>
      <c r="G139" s="146"/>
      <c r="H139" s="146"/>
      <c r="I139" s="146"/>
      <c r="J139" s="146"/>
      <c r="K139" s="146"/>
      <c r="L139" s="148">
        <f>SUM(L111:L138)</f>
        <v>78.5</v>
      </c>
      <c r="M139" s="145"/>
      <c r="N139" s="146"/>
      <c r="O139" s="147" t="s">
        <v>26</v>
      </c>
      <c r="P139" s="147" t="s">
        <v>27</v>
      </c>
      <c r="Q139" s="147" t="s">
        <v>28</v>
      </c>
      <c r="R139" s="146"/>
      <c r="S139" s="146"/>
      <c r="T139" s="146"/>
      <c r="U139" s="146"/>
      <c r="V139" s="146"/>
      <c r="W139" s="146"/>
      <c r="X139" s="148">
        <f>SUM(X111:X138)</f>
        <v>64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99"/>
      <c r="AO139" s="90"/>
      <c r="AP139" s="90"/>
      <c r="AQ139" s="90"/>
      <c r="AR139" s="90"/>
      <c r="AS139" s="90"/>
      <c r="AT139" s="90"/>
      <c r="AU139" s="90"/>
      <c r="AV139" s="90"/>
      <c r="AW139" s="90"/>
      <c r="AX139" s="100"/>
      <c r="AY139" s="90"/>
      <c r="AZ139" s="90"/>
      <c r="BA139" s="90"/>
      <c r="BB139" s="100"/>
      <c r="BC139" s="90"/>
      <c r="BD139" s="90"/>
      <c r="BE139" s="101"/>
    </row>
    <row r="140" spans="9:24" ht="24.75" customHeight="1">
      <c r="I140" s="77">
        <f>(J140=V140)*((L139-X139)&gt;=4)</f>
        <v>0</v>
      </c>
      <c r="J140" s="78">
        <f>1*(L139&gt;=66)+1*(L139&gt;=72)+1*(L139&gt;=77)+1*(L139&gt;=81)+1*(L139&gt;=85)+1*(L139&gt;=89)+1*(L139&gt;=93)+1*(L139&gt;=97)+1*(L139&gt;=101)+1*(L139&gt;=104)</f>
        <v>3</v>
      </c>
      <c r="K140" s="78"/>
      <c r="L140" s="160">
        <f>J140+(J140&lt;V140)*((X139-L139)&lt;3)+(X139&lt;59)+(J140=V140)*((L139-X139)&gt;=4)</f>
        <v>3</v>
      </c>
      <c r="U140" s="77">
        <f>(J140=V140)*((X139-L139)&gt;=4)</f>
        <v>0</v>
      </c>
      <c r="V140" s="78">
        <f>1*(X139&gt;=66)+1*(X139&gt;=72)+1*(X139&gt;=77)+1*(X139&gt;=81)+1*(X139&gt;=85)+1*(X139&gt;=89)+1*(X139&gt;=93)+1*(X139&gt;=97)+1*(X139&gt;=101)+1*(X139&gt;=104)</f>
        <v>0</v>
      </c>
      <c r="W140" s="78"/>
      <c r="X140" s="160">
        <f>V140+(V140&lt;J140)*((L139-X139)&lt;3)+(L139&lt;59)+(J140=V140)*((X139-L139)&gt;=4)</f>
        <v>0</v>
      </c>
    </row>
    <row r="141" ht="12.75">
      <c r="A141" s="4" t="s">
        <v>37</v>
      </c>
    </row>
    <row r="142" spans="1:57" s="168" customFormat="1" ht="12.75">
      <c r="A142" s="149">
        <v>9</v>
      </c>
      <c r="B142" s="190" t="s">
        <v>460</v>
      </c>
      <c r="C142" s="153" t="e">
        <f>VLOOKUP(B142,VOTI!$C$1:$Q$500,15,FALSE)</f>
        <v>#N/A</v>
      </c>
      <c r="D142" s="169"/>
      <c r="E142" s="163"/>
      <c r="F142" s="163"/>
      <c r="G142" s="163"/>
      <c r="H142" s="163"/>
      <c r="I142" s="163"/>
      <c r="J142" s="163"/>
      <c r="K142" s="163"/>
      <c r="L142" s="164"/>
      <c r="M142" s="149">
        <v>4</v>
      </c>
      <c r="N142" s="190" t="s">
        <v>343</v>
      </c>
      <c r="O142" s="153" t="e">
        <f>VLOOKUP(N142,VOTI!$C$1:$Q$500,15,FALSE)</f>
        <v>#N/A</v>
      </c>
      <c r="P142" s="169"/>
      <c r="Q142" s="163"/>
      <c r="R142" s="163"/>
      <c r="S142" s="163"/>
      <c r="T142" s="163"/>
      <c r="U142" s="163"/>
      <c r="V142" s="163"/>
      <c r="W142" s="163"/>
      <c r="X142" s="164"/>
      <c r="Y142" s="165"/>
      <c r="Z142" s="165"/>
      <c r="AA142" s="165"/>
      <c r="AB142" s="166"/>
      <c r="AC142" s="166"/>
      <c r="AD142" s="166"/>
      <c r="AE142" s="166"/>
      <c r="AF142" s="166"/>
      <c r="AG142" s="166"/>
      <c r="AH142" s="166"/>
      <c r="AI142" s="166"/>
      <c r="AJ142" s="166"/>
      <c r="AK142" s="166"/>
      <c r="AL142" s="166"/>
      <c r="AM142" s="166"/>
      <c r="AN142" s="167"/>
      <c r="AX142" s="161"/>
      <c r="AY142" s="169"/>
      <c r="AZ142" s="169"/>
      <c r="BA142" s="169"/>
      <c r="BB142" s="161"/>
      <c r="BC142" s="169"/>
      <c r="BD142" s="169"/>
      <c r="BE142" s="169"/>
    </row>
    <row r="143" spans="1:57" s="168" customFormat="1" ht="12.75">
      <c r="A143" s="161"/>
      <c r="B143" s="162"/>
      <c r="C143" s="163"/>
      <c r="D143" s="169"/>
      <c r="E143" s="163"/>
      <c r="F143" s="163"/>
      <c r="G143" s="163"/>
      <c r="H143" s="163"/>
      <c r="I143" s="163"/>
      <c r="J143" s="163"/>
      <c r="K143" s="163"/>
      <c r="L143" s="164"/>
      <c r="M143" s="149">
        <v>11</v>
      </c>
      <c r="N143" s="190" t="s">
        <v>349</v>
      </c>
      <c r="O143" s="153" t="e">
        <f>VLOOKUP(N143,VOTI!$C$1:$Q$500,15,FALSE)</f>
        <v>#N/A</v>
      </c>
      <c r="P143" s="169"/>
      <c r="Q143" s="163"/>
      <c r="R143" s="163"/>
      <c r="S143" s="163"/>
      <c r="T143" s="163"/>
      <c r="U143" s="163"/>
      <c r="V143" s="163"/>
      <c r="W143" s="163"/>
      <c r="X143" s="164"/>
      <c r="Y143" s="165"/>
      <c r="Z143" s="165"/>
      <c r="AA143" s="165"/>
      <c r="AB143" s="166"/>
      <c r="AC143" s="166"/>
      <c r="AD143" s="166"/>
      <c r="AE143" s="166"/>
      <c r="AF143" s="166"/>
      <c r="AG143" s="166"/>
      <c r="AH143" s="166"/>
      <c r="AI143" s="166"/>
      <c r="AJ143" s="166"/>
      <c r="AK143" s="166"/>
      <c r="AL143" s="166"/>
      <c r="AM143" s="166"/>
      <c r="AN143" s="167"/>
      <c r="AX143" s="161"/>
      <c r="AY143" s="169"/>
      <c r="AZ143" s="169"/>
      <c r="BA143" s="169"/>
      <c r="BB143" s="161"/>
      <c r="BC143" s="169"/>
      <c r="BD143" s="169"/>
      <c r="BE143" s="169"/>
    </row>
    <row r="144" spans="1:57" s="168" customFormat="1" ht="12.75">
      <c r="A144" s="161"/>
      <c r="B144" s="162"/>
      <c r="C144" s="163"/>
      <c r="D144" s="169"/>
      <c r="E144" s="163"/>
      <c r="F144" s="163"/>
      <c r="G144" s="163"/>
      <c r="H144" s="163"/>
      <c r="I144" s="163"/>
      <c r="J144" s="163"/>
      <c r="K144" s="163"/>
      <c r="L144" s="164"/>
      <c r="M144" s="161"/>
      <c r="N144" s="170"/>
      <c r="O144" s="163"/>
      <c r="P144" s="169"/>
      <c r="Q144" s="163"/>
      <c r="R144" s="163"/>
      <c r="S144" s="163"/>
      <c r="T144" s="163"/>
      <c r="U144" s="163"/>
      <c r="V144" s="163"/>
      <c r="W144" s="163"/>
      <c r="X144" s="164"/>
      <c r="Y144" s="165"/>
      <c r="Z144" s="165"/>
      <c r="AA144" s="165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7"/>
      <c r="AX144" s="161"/>
      <c r="AY144" s="169"/>
      <c r="AZ144" s="169"/>
      <c r="BA144" s="169"/>
      <c r="BB144" s="161"/>
      <c r="BC144" s="169"/>
      <c r="BD144" s="169"/>
      <c r="BE144" s="169"/>
    </row>
    <row r="145" ht="12.75"/>
    <row r="146" spans="1:57" ht="30.75" customHeight="1">
      <c r="A146" s="117" t="s">
        <v>0</v>
      </c>
      <c r="B146" s="118" t="str">
        <f>Y7</f>
        <v>Celtic Bhoys 67</v>
      </c>
      <c r="C146" s="119" t="s">
        <v>1</v>
      </c>
      <c r="D146" s="119" t="s">
        <v>2</v>
      </c>
      <c r="E146" s="120" t="s">
        <v>3</v>
      </c>
      <c r="F146" s="120" t="s">
        <v>4</v>
      </c>
      <c r="G146" s="119" t="s">
        <v>5</v>
      </c>
      <c r="H146" s="119" t="s">
        <v>6</v>
      </c>
      <c r="I146" s="120" t="s">
        <v>7</v>
      </c>
      <c r="J146" s="119" t="s">
        <v>8</v>
      </c>
      <c r="K146" s="119" t="s">
        <v>52</v>
      </c>
      <c r="L146" s="121" t="s">
        <v>9</v>
      </c>
      <c r="M146" s="122" t="s">
        <v>0</v>
      </c>
      <c r="N146" s="118" t="str">
        <f>Z7</f>
        <v>Pellerie St. Germain</v>
      </c>
      <c r="O146" s="119" t="s">
        <v>1</v>
      </c>
      <c r="P146" s="119" t="s">
        <v>2</v>
      </c>
      <c r="Q146" s="120" t="s">
        <v>3</v>
      </c>
      <c r="R146" s="120" t="s">
        <v>4</v>
      </c>
      <c r="S146" s="119" t="s">
        <v>5</v>
      </c>
      <c r="T146" s="119" t="s">
        <v>6</v>
      </c>
      <c r="U146" s="120" t="s">
        <v>7</v>
      </c>
      <c r="V146" s="119" t="s">
        <v>8</v>
      </c>
      <c r="W146" s="119" t="s">
        <v>52</v>
      </c>
      <c r="X146" s="121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9" t="s">
        <v>10</v>
      </c>
      <c r="AO146" s="80"/>
      <c r="AP146" s="80"/>
      <c r="AQ146" s="80"/>
      <c r="AR146" s="81"/>
      <c r="AS146" s="79" t="s">
        <v>11</v>
      </c>
      <c r="AT146" s="80"/>
      <c r="AU146" s="80"/>
      <c r="AV146" s="80"/>
      <c r="AW146" s="80"/>
      <c r="AX146" s="79"/>
      <c r="AY146" s="80"/>
      <c r="AZ146" s="80"/>
      <c r="BA146" s="80"/>
      <c r="BB146" s="79"/>
      <c r="BC146" s="80"/>
      <c r="BD146" s="80"/>
      <c r="BE146" s="81"/>
    </row>
    <row r="147" spans="1:57" ht="13.5" customHeight="1">
      <c r="A147" s="149">
        <v>1</v>
      </c>
      <c r="B147" s="281" t="s">
        <v>437</v>
      </c>
      <c r="C147" s="151">
        <f>VLOOKUP(B147,VOTI!$C$1:$Q$500,15,FALSE)</f>
        <v>6</v>
      </c>
      <c r="D147" s="151"/>
      <c r="E147" s="151">
        <f>VLOOKUP(B147,VOTI!$C$1:$O$500,4,FALSE)</f>
        <v>2</v>
      </c>
      <c r="F147" s="151"/>
      <c r="G147" s="151">
        <f>VLOOKUP(B147,VOTI!$C$1:$O$500,9,FALSE)</f>
        <v>0</v>
      </c>
      <c r="H147" s="151">
        <f>VLOOKUP(B147,VOTI!$C$1:$O$500,10,FALSE)</f>
        <v>0</v>
      </c>
      <c r="I147" s="151">
        <f>VLOOKUP(B147,VOTI!$C$1:$O$500,5,FALSE)</f>
        <v>0</v>
      </c>
      <c r="J147" s="151">
        <f>VLOOKUP(B147,VOTI!$C$1:$O$500,8,FALSE)</f>
        <v>0</v>
      </c>
      <c r="K147" s="153">
        <f>VLOOKUP(B147,VOTI!$C$1:$O$500,11,FALSE)</f>
        <v>0</v>
      </c>
      <c r="L147" s="152">
        <f>IF(D147=1,3,(C147-E147-F147-G147*0.5-H147*1+3*I147-2*J147-D147+K147))</f>
        <v>4</v>
      </c>
      <c r="M147" s="265">
        <v>22</v>
      </c>
      <c r="N147" s="266" t="s">
        <v>357</v>
      </c>
      <c r="O147" s="151">
        <f>VLOOKUP(N147,VOTI!$C$1:$Q$500,15,FALSE)</f>
        <v>6</v>
      </c>
      <c r="P147" s="151"/>
      <c r="Q147" s="151">
        <f>VLOOKUP(N147,VOTI!$C$1:$O$500,4,FALSE)</f>
        <v>1</v>
      </c>
      <c r="R147" s="151"/>
      <c r="S147" s="151">
        <f>VLOOKUP(N147,VOTI!$C$1:$O$500,9,FALSE)</f>
        <v>0</v>
      </c>
      <c r="T147" s="151">
        <f>VLOOKUP(N147,VOTI!$C$1:$O$500,10,FALSE)</f>
        <v>0</v>
      </c>
      <c r="U147" s="151">
        <f>VLOOKUP(N147,VOTI!$C$1:$O$500,5,FALSE)</f>
        <v>0</v>
      </c>
      <c r="V147" s="151">
        <f>VLOOKUP(N147,VOTI!$C$1:$O$500,8,FALSE)</f>
        <v>0</v>
      </c>
      <c r="W147" s="153">
        <f>VLOOKUP(N147,VOTI!$C$1:$O$500,11,FALSE)</f>
        <v>0</v>
      </c>
      <c r="X147" s="152">
        <f>IF(P147=1,3,(O147-Q147-R147-S147*0.5-T147*1+3*U147-2*V147-P147+W147))</f>
        <v>5</v>
      </c>
      <c r="Y147" s="8"/>
      <c r="Z147" s="190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82"/>
      <c r="AO147" s="76"/>
      <c r="AP147" s="76"/>
      <c r="AQ147" s="76"/>
      <c r="AR147" s="83"/>
      <c r="AS147" s="82"/>
      <c r="AT147" s="76"/>
      <c r="AU147" s="76"/>
      <c r="AV147" s="76"/>
      <c r="AW147" s="76"/>
      <c r="BE147" s="83"/>
    </row>
    <row r="148" spans="1:60" ht="13.5" customHeight="1">
      <c r="A148" s="149">
        <v>2</v>
      </c>
      <c r="B148" s="282" t="s">
        <v>438</v>
      </c>
      <c r="C148" s="153">
        <f>VLOOKUP(B148,VOTI!$C$1:$Q$500,15,FALSE)</f>
        <v>7.5</v>
      </c>
      <c r="D148" s="153"/>
      <c r="E148" s="153">
        <f>VLOOKUP(B148,VOTI!$C$1:$O$500,3,FALSE)</f>
        <v>0</v>
      </c>
      <c r="F148" s="153">
        <f>VLOOKUP(B148,VOTI!$C$1:$O$500,7,FALSE)</f>
        <v>0</v>
      </c>
      <c r="G148" s="153">
        <f>VLOOKUP(B148,VOTI!$C$1:$O$500,9,FALSE)</f>
        <v>1</v>
      </c>
      <c r="H148" s="153">
        <f>VLOOKUP(B148,VOTI!$C$1:$O$500,10,FALSE)</f>
        <v>0</v>
      </c>
      <c r="I148" s="153">
        <f>VLOOKUP(B148,VOTI!$C$1:$O$500,6,FALSE)</f>
        <v>0</v>
      </c>
      <c r="J148" s="153">
        <f>VLOOKUP(B148,VOTI!$C$1:$O$500,8,FALSE)</f>
        <v>0</v>
      </c>
      <c r="K148" s="153">
        <f>VLOOKUP(B148,VOTI!$C$1:$O$500,11,FALSE)</f>
        <v>1</v>
      </c>
      <c r="L148" s="152">
        <f>C148+3*E148+2*F148-G148*0.5-H148*1-2*I148-2*J148-D148+K148</f>
        <v>8</v>
      </c>
      <c r="M148" s="267">
        <v>11</v>
      </c>
      <c r="N148" s="266" t="s">
        <v>358</v>
      </c>
      <c r="O148" s="153">
        <f>VLOOKUP(N148,VOTI!$C$1:$Q$500,15,FALSE)</f>
        <v>6</v>
      </c>
      <c r="P148" s="153"/>
      <c r="Q148" s="153">
        <f>VLOOKUP(N148,VOTI!$C$1:$O$500,3,FALSE)</f>
        <v>0</v>
      </c>
      <c r="R148" s="153">
        <f>VLOOKUP(N148,VOTI!$C$1:$O$500,7,FALSE)</f>
        <v>0</v>
      </c>
      <c r="S148" s="153">
        <f>VLOOKUP(N148,VOTI!$C$1:$O$500,9,FALSE)</f>
        <v>0</v>
      </c>
      <c r="T148" s="153">
        <f>VLOOKUP(N148,VOTI!$C$1:$O$500,10,FALSE)</f>
        <v>0</v>
      </c>
      <c r="U148" s="153">
        <f>VLOOKUP(N148,VOTI!$C$1:$O$500,6,FALSE)</f>
        <v>0</v>
      </c>
      <c r="V148" s="153">
        <f>VLOOKUP(N148,VOTI!$C$1:$O$500,8,FALSE)</f>
        <v>0</v>
      </c>
      <c r="W148" s="153">
        <f>VLOOKUP(N148,VOTI!$C$1:$O$500,11,FALSE)</f>
        <v>0</v>
      </c>
      <c r="X148" s="152">
        <f>O148+3*Q148+2*R148-S148*0.5-T148*1-2*U148-2*V148-P148+W148</f>
        <v>6</v>
      </c>
      <c r="Y148" s="8"/>
      <c r="Z148" s="190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82">
        <v>1</v>
      </c>
      <c r="AO148" s="76">
        <f>1*OR(C172&gt;=AN148)</f>
        <v>1</v>
      </c>
      <c r="AP148" s="76">
        <f aca="true" t="shared" si="73" ref="AP148:AP153">AO148*C148</f>
        <v>7.5</v>
      </c>
      <c r="AQ148" s="76"/>
      <c r="AR148" s="83"/>
      <c r="AS148" s="82">
        <v>1</v>
      </c>
      <c r="AT148" s="76">
        <f>1*OR(O172&gt;=AS148)</f>
        <v>1</v>
      </c>
      <c r="AU148" s="76">
        <f aca="true" t="shared" si="74" ref="AU148:AU153">AT148*O148</f>
        <v>6</v>
      </c>
      <c r="AV148" s="76"/>
      <c r="AW148" s="76"/>
      <c r="AX148" s="75">
        <v>1</v>
      </c>
      <c r="BB148" s="75">
        <v>1</v>
      </c>
      <c r="BE148" s="83"/>
      <c r="BH148" s="10"/>
    </row>
    <row r="149" spans="1:60" ht="15.75">
      <c r="A149" s="149">
        <v>3</v>
      </c>
      <c r="B149" s="281" t="s">
        <v>439</v>
      </c>
      <c r="C149" s="153">
        <f>VLOOKUP(B149,VOTI!$C$1:$Q$500,15,FALSE)</f>
        <v>6.5</v>
      </c>
      <c r="D149" s="153"/>
      <c r="E149" s="153">
        <f>VLOOKUP(B149,VOTI!$C$1:$O$500,3,FALSE)</f>
        <v>0</v>
      </c>
      <c r="F149" s="153">
        <f>VLOOKUP(B149,VOTI!$C$1:$O$500,7,FALSE)</f>
        <v>0</v>
      </c>
      <c r="G149" s="153">
        <f>VLOOKUP(B149,VOTI!$C$1:$O$500,9,FALSE)</f>
        <v>0</v>
      </c>
      <c r="H149" s="153">
        <f>VLOOKUP(B149,VOTI!$C$1:$O$500,10,FALSE)</f>
        <v>0</v>
      </c>
      <c r="I149" s="153">
        <f>VLOOKUP(B149,VOTI!$C$1:$O$500,6,FALSE)</f>
        <v>0</v>
      </c>
      <c r="J149" s="153">
        <f>VLOOKUP(B149,VOTI!$C$1:$O$500,8,FALSE)</f>
        <v>0</v>
      </c>
      <c r="K149" s="153">
        <f>VLOOKUP(B149,VOTI!$C$1:$O$500,11,FALSE)</f>
        <v>0</v>
      </c>
      <c r="L149" s="152">
        <f aca="true" t="shared" si="75" ref="L149:L156">C149+3*E149+2*F149-G149*0.5-H149*1-2*I149-2*J149-D149+K149</f>
        <v>6.5</v>
      </c>
      <c r="M149" s="267">
        <v>25</v>
      </c>
      <c r="N149" s="266" t="s">
        <v>359</v>
      </c>
      <c r="O149" s="153">
        <f>VLOOKUP(N149,VOTI!$C$1:$Q$500,15,FALSE)</f>
        <v>4</v>
      </c>
      <c r="P149" s="153"/>
      <c r="Q149" s="153">
        <f>VLOOKUP(N149,VOTI!$C$1:$O$500,3,FALSE)</f>
        <v>0</v>
      </c>
      <c r="R149" s="153">
        <f>VLOOKUP(N149,VOTI!$C$1:$O$500,7,FALSE)</f>
        <v>0</v>
      </c>
      <c r="S149" s="153">
        <f>VLOOKUP(N149,VOTI!$C$1:$O$500,9,FALSE)</f>
        <v>0</v>
      </c>
      <c r="T149" s="153">
        <f>VLOOKUP(N149,VOTI!$C$1:$O$500,10,FALSE)</f>
        <v>1</v>
      </c>
      <c r="U149" s="153">
        <f>VLOOKUP(N149,VOTI!$C$1:$O$500,6,FALSE)</f>
        <v>0</v>
      </c>
      <c r="V149" s="153">
        <f>VLOOKUP(N149,VOTI!$C$1:$O$500,8,FALSE)</f>
        <v>0</v>
      </c>
      <c r="W149" s="153">
        <f>VLOOKUP(N149,VOTI!$C$1:$O$500,11,FALSE)</f>
        <v>0</v>
      </c>
      <c r="X149" s="152">
        <f aca="true" t="shared" si="76" ref="X149:X157">O149+3*Q149+2*R149-S149*0.5-T149*1-2*U149-2*V149-P149+W149</f>
        <v>3</v>
      </c>
      <c r="Y149" s="8"/>
      <c r="Z149" s="190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82">
        <v>2</v>
      </c>
      <c r="AO149" s="76">
        <f>1*OR(C172&gt;=AN149)</f>
        <v>1</v>
      </c>
      <c r="AP149" s="76">
        <f t="shared" si="73"/>
        <v>6.5</v>
      </c>
      <c r="AQ149" s="76"/>
      <c r="AR149" s="83"/>
      <c r="AS149" s="82">
        <v>2</v>
      </c>
      <c r="AT149" s="76">
        <f>1*OR(O172&gt;=AS149)</f>
        <v>1</v>
      </c>
      <c r="AU149" s="76">
        <f t="shared" si="74"/>
        <v>4</v>
      </c>
      <c r="AV149" s="76"/>
      <c r="AW149" s="76"/>
      <c r="AX149" s="75">
        <v>2</v>
      </c>
      <c r="BB149" s="75">
        <v>2</v>
      </c>
      <c r="BE149" s="83"/>
      <c r="BH149" s="10"/>
    </row>
    <row r="150" spans="1:60" ht="15.75">
      <c r="A150" s="149">
        <v>4</v>
      </c>
      <c r="B150" s="282" t="s">
        <v>302</v>
      </c>
      <c r="C150" s="153">
        <f>VLOOKUP(B150,VOTI!$C$1:$Q$500,15,FALSE)</f>
        <v>6.5</v>
      </c>
      <c r="D150" s="153"/>
      <c r="E150" s="153">
        <f>VLOOKUP(B150,VOTI!$C$1:$O$500,3,FALSE)</f>
        <v>0</v>
      </c>
      <c r="F150" s="153">
        <f>VLOOKUP(B150,VOTI!$C$1:$O$500,7,FALSE)</f>
        <v>0</v>
      </c>
      <c r="G150" s="153">
        <f>VLOOKUP(B150,VOTI!$C$1:$O$500,9,FALSE)</f>
        <v>0</v>
      </c>
      <c r="H150" s="153">
        <f>VLOOKUP(B150,VOTI!$C$1:$O$500,10,FALSE)</f>
        <v>0</v>
      </c>
      <c r="I150" s="153">
        <f>VLOOKUP(B150,VOTI!$C$1:$O$500,6,FALSE)</f>
        <v>0</v>
      </c>
      <c r="J150" s="153">
        <f>VLOOKUP(B150,VOTI!$C$1:$O$500,8,FALSE)</f>
        <v>0</v>
      </c>
      <c r="K150" s="153">
        <f>VLOOKUP(B150,VOTI!$C$1:$O$500,11,FALSE)</f>
        <v>0</v>
      </c>
      <c r="L150" s="152">
        <f t="shared" si="75"/>
        <v>6.5</v>
      </c>
      <c r="M150" s="267">
        <v>3</v>
      </c>
      <c r="N150" s="266" t="s">
        <v>360</v>
      </c>
      <c r="O150" s="153">
        <f>VLOOKUP(N150,VOTI!$C$1:$Q$500,15,FALSE)</f>
        <v>5</v>
      </c>
      <c r="P150" s="153"/>
      <c r="Q150" s="153">
        <f>VLOOKUP(N150,VOTI!$C$1:$O$500,3,FALSE)</f>
        <v>0</v>
      </c>
      <c r="R150" s="153">
        <f>VLOOKUP(N150,VOTI!$C$1:$O$500,7,FALSE)</f>
        <v>0</v>
      </c>
      <c r="S150" s="153">
        <f>VLOOKUP(N150,VOTI!$C$1:$O$500,9,FALSE)</f>
        <v>0</v>
      </c>
      <c r="T150" s="153">
        <f>VLOOKUP(N150,VOTI!$C$1:$O$500,10,FALSE)</f>
        <v>1</v>
      </c>
      <c r="U150" s="153">
        <f>VLOOKUP(N150,VOTI!$C$1:$O$500,6,FALSE)</f>
        <v>0</v>
      </c>
      <c r="V150" s="153">
        <f>VLOOKUP(N150,VOTI!$C$1:$O$500,8,FALSE)</f>
        <v>0</v>
      </c>
      <c r="W150" s="153">
        <f>VLOOKUP(N150,VOTI!$C$1:$O$500,11,FALSE)</f>
        <v>0</v>
      </c>
      <c r="X150" s="152">
        <f t="shared" si="76"/>
        <v>4</v>
      </c>
      <c r="Y150" s="8"/>
      <c r="Z150" s="190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82">
        <v>3</v>
      </c>
      <c r="AO150" s="76">
        <f>1*OR(C172&gt;=AN150)</f>
        <v>1</v>
      </c>
      <c r="AP150" s="76">
        <f t="shared" si="73"/>
        <v>6.5</v>
      </c>
      <c r="AQ150" s="76"/>
      <c r="AR150" s="83"/>
      <c r="AS150" s="82">
        <v>3</v>
      </c>
      <c r="AT150" s="76">
        <f>1*OR(O172&gt;=AS150)</f>
        <v>1</v>
      </c>
      <c r="AU150" s="76">
        <f t="shared" si="74"/>
        <v>5</v>
      </c>
      <c r="AV150" s="76"/>
      <c r="AW150" s="76"/>
      <c r="AX150" s="75">
        <v>3</v>
      </c>
      <c r="BB150" s="75">
        <v>3</v>
      </c>
      <c r="BE150" s="83"/>
      <c r="BH150" s="10"/>
    </row>
    <row r="151" spans="1:60" ht="15.75">
      <c r="A151" s="149">
        <v>5</v>
      </c>
      <c r="B151" s="283" t="s">
        <v>440</v>
      </c>
      <c r="C151" s="153">
        <f>VLOOKUP(B151,VOTI!$C$1:$Q$500,15,FALSE)</f>
        <v>6.5</v>
      </c>
      <c r="D151" s="153"/>
      <c r="E151" s="153">
        <f>VLOOKUP(B151,VOTI!$C$1:$O$500,3,FALSE)</f>
        <v>1</v>
      </c>
      <c r="F151" s="153">
        <f>VLOOKUP(B151,VOTI!$C$1:$O$500,7,FALSE)</f>
        <v>0</v>
      </c>
      <c r="G151" s="153">
        <f>VLOOKUP(B151,VOTI!$C$1:$O$500,9,FALSE)</f>
        <v>1</v>
      </c>
      <c r="H151" s="153">
        <f>VLOOKUP(B151,VOTI!$C$1:$O$500,10,FALSE)</f>
        <v>0</v>
      </c>
      <c r="I151" s="153">
        <f>VLOOKUP(B151,VOTI!$C$1:$O$500,6,FALSE)</f>
        <v>0</v>
      </c>
      <c r="J151" s="153">
        <f>VLOOKUP(B151,VOTI!$C$1:$O$500,8,FALSE)</f>
        <v>0</v>
      </c>
      <c r="K151" s="153">
        <f>VLOOKUP(B151,VOTI!$C$1:$O$500,11,FALSE)</f>
        <v>0</v>
      </c>
      <c r="L151" s="152">
        <f t="shared" si="75"/>
        <v>9</v>
      </c>
      <c r="M151" s="268">
        <v>37</v>
      </c>
      <c r="N151" s="266" t="s">
        <v>361</v>
      </c>
      <c r="O151" s="153">
        <f>VLOOKUP(N151,VOTI!$C$1:$Q$500,15,FALSE)</f>
        <v>5.5</v>
      </c>
      <c r="P151" s="153"/>
      <c r="Q151" s="153">
        <f>VLOOKUP(N151,VOTI!$C$1:$O$500,3,FALSE)</f>
        <v>0</v>
      </c>
      <c r="R151" s="153">
        <f>VLOOKUP(N151,VOTI!$C$1:$O$500,7,FALSE)</f>
        <v>0</v>
      </c>
      <c r="S151" s="153">
        <f>VLOOKUP(N151,VOTI!$C$1:$O$500,9,FALSE)</f>
        <v>0</v>
      </c>
      <c r="T151" s="153">
        <f>VLOOKUP(N151,VOTI!$C$1:$O$500,10,FALSE)</f>
        <v>0</v>
      </c>
      <c r="U151" s="153">
        <f>VLOOKUP(N151,VOTI!$C$1:$O$500,6,FALSE)</f>
        <v>0</v>
      </c>
      <c r="V151" s="153">
        <f>VLOOKUP(N151,VOTI!$C$1:$O$500,8,FALSE)</f>
        <v>0</v>
      </c>
      <c r="W151" s="153">
        <f>VLOOKUP(N151,VOTI!$C$1:$O$500,11,FALSE)</f>
        <v>0</v>
      </c>
      <c r="X151" s="152">
        <f t="shared" si="76"/>
        <v>5.5</v>
      </c>
      <c r="Y151" s="8"/>
      <c r="Z151" s="190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82">
        <v>4</v>
      </c>
      <c r="AO151" s="76">
        <f>1*OR(C172&gt;=AN151)</f>
        <v>0</v>
      </c>
      <c r="AP151" s="76">
        <f t="shared" si="73"/>
        <v>0</v>
      </c>
      <c r="AQ151" s="76"/>
      <c r="AR151" s="83"/>
      <c r="AS151" s="82">
        <v>4</v>
      </c>
      <c r="AT151" s="76">
        <f>1*OR(O172&gt;=AS151)</f>
        <v>0</v>
      </c>
      <c r="AU151" s="76">
        <f t="shared" si="74"/>
        <v>0</v>
      </c>
      <c r="AV151" s="76"/>
      <c r="AW151" s="76"/>
      <c r="AX151" s="75">
        <v>4</v>
      </c>
      <c r="AY151" s="76">
        <f>1*(C171&lt;AX151)*(AX151&lt;=(C171+D172))</f>
        <v>1</v>
      </c>
      <c r="AZ151" s="76">
        <f aca="true" t="shared" si="77" ref="AZ151:AZ157">C151*AY151</f>
        <v>6.5</v>
      </c>
      <c r="BB151" s="75">
        <v>4</v>
      </c>
      <c r="BC151" s="76">
        <f>1*(O171&lt;BB151)*(BB151&lt;=(O171+P172))</f>
        <v>1</v>
      </c>
      <c r="BD151" s="76">
        <f aca="true" t="shared" si="78" ref="BD151:BD157">O151*BC151</f>
        <v>5.5</v>
      </c>
      <c r="BE151" s="83"/>
      <c r="BH151" s="10"/>
    </row>
    <row r="152" spans="1:60" ht="15.75">
      <c r="A152" s="149">
        <v>6</v>
      </c>
      <c r="B152" s="282" t="s">
        <v>441</v>
      </c>
      <c r="C152" s="153">
        <f>VLOOKUP(B152,VOTI!$C$1:$Q$500,15,FALSE)</f>
        <v>6</v>
      </c>
      <c r="D152" s="153"/>
      <c r="E152" s="153">
        <f>VLOOKUP(B152,VOTI!$C$1:$O$500,3,FALSE)</f>
        <v>0</v>
      </c>
      <c r="F152" s="153">
        <f>VLOOKUP(B152,VOTI!$C$1:$O$500,7,FALSE)</f>
        <v>0</v>
      </c>
      <c r="G152" s="153">
        <f>VLOOKUP(B152,VOTI!$C$1:$O$500,9,FALSE)</f>
        <v>0</v>
      </c>
      <c r="H152" s="153">
        <f>VLOOKUP(B152,VOTI!$C$1:$O$500,10,FALSE)</f>
        <v>0</v>
      </c>
      <c r="I152" s="153">
        <f>VLOOKUP(B152,VOTI!$C$1:$O$500,6,FALSE)</f>
        <v>0</v>
      </c>
      <c r="J152" s="153">
        <f>VLOOKUP(B152,VOTI!$C$1:$O$500,8,FALSE)</f>
        <v>0</v>
      </c>
      <c r="K152" s="153">
        <f>VLOOKUP(B152,VOTI!$C$1:$O$500,11,FALSE)</f>
        <v>0</v>
      </c>
      <c r="L152" s="152">
        <f t="shared" si="75"/>
        <v>6</v>
      </c>
      <c r="M152" s="268">
        <v>15</v>
      </c>
      <c r="N152" s="266" t="s">
        <v>362</v>
      </c>
      <c r="O152" s="153">
        <f>VLOOKUP(N152,VOTI!$C$1:$Q$500,15,FALSE)</f>
        <v>8</v>
      </c>
      <c r="P152" s="153"/>
      <c r="Q152" s="153">
        <f>VLOOKUP(N152,VOTI!$C$1:$O$500,3,FALSE)</f>
        <v>1</v>
      </c>
      <c r="R152" s="153">
        <f>VLOOKUP(N152,VOTI!$C$1:$O$500,7,FALSE)</f>
        <v>0</v>
      </c>
      <c r="S152" s="153">
        <f>VLOOKUP(N152,VOTI!$C$1:$O$500,9,FALSE)</f>
        <v>0</v>
      </c>
      <c r="T152" s="153">
        <f>VLOOKUP(N152,VOTI!$C$1:$O$500,10,FALSE)</f>
        <v>0</v>
      </c>
      <c r="U152" s="153">
        <f>VLOOKUP(N152,VOTI!$C$1:$O$500,6,FALSE)</f>
        <v>0</v>
      </c>
      <c r="V152" s="153">
        <f>VLOOKUP(N152,VOTI!$C$1:$O$500,8,FALSE)</f>
        <v>0</v>
      </c>
      <c r="W152" s="153">
        <f>VLOOKUP(N152,VOTI!$C$1:$O$500,11,FALSE)</f>
        <v>0</v>
      </c>
      <c r="X152" s="152">
        <f t="shared" si="76"/>
        <v>11</v>
      </c>
      <c r="Y152" s="8"/>
      <c r="Z152" s="190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82">
        <v>5</v>
      </c>
      <c r="AO152" s="76">
        <f>1*OR(C172&gt;=AN152)</f>
        <v>0</v>
      </c>
      <c r="AP152" s="76">
        <f t="shared" si="73"/>
        <v>0</v>
      </c>
      <c r="AQ152" s="76"/>
      <c r="AR152" s="83"/>
      <c r="AS152" s="82">
        <v>5</v>
      </c>
      <c r="AT152" s="76">
        <f>1*OR(O172&gt;=AS152)</f>
        <v>0</v>
      </c>
      <c r="AU152" s="76">
        <f t="shared" si="74"/>
        <v>0</v>
      </c>
      <c r="AV152" s="76"/>
      <c r="AW152" s="76"/>
      <c r="AX152" s="75">
        <v>5</v>
      </c>
      <c r="AY152" s="76">
        <f>1*(C171&lt;AX152)*(AX152&lt;=(C171+D172))</f>
        <v>1</v>
      </c>
      <c r="AZ152" s="76">
        <f t="shared" si="77"/>
        <v>6</v>
      </c>
      <c r="BB152" s="75">
        <v>5</v>
      </c>
      <c r="BC152" s="76">
        <f>1*(O171&lt;BB152)*(BB152&lt;=(O171+P172))</f>
        <v>1</v>
      </c>
      <c r="BD152" s="76">
        <f t="shared" si="78"/>
        <v>8</v>
      </c>
      <c r="BE152" s="83"/>
      <c r="BH152" s="10"/>
    </row>
    <row r="153" spans="1:60" ht="15.75">
      <c r="A153" s="149">
        <v>7</v>
      </c>
      <c r="B153" s="282" t="s">
        <v>442</v>
      </c>
      <c r="C153" s="153">
        <f>VLOOKUP(B153,VOTI!$C$1:$Q$500,15,FALSE)</f>
        <v>7.5</v>
      </c>
      <c r="D153" s="153"/>
      <c r="E153" s="153">
        <f>VLOOKUP(B153,VOTI!$C$1:$O$500,3,FALSE)</f>
        <v>1</v>
      </c>
      <c r="F153" s="153">
        <f>VLOOKUP(B153,VOTI!$C$1:$O$500,7,FALSE)</f>
        <v>0</v>
      </c>
      <c r="G153" s="153">
        <f>VLOOKUP(B153,VOTI!$C$1:$O$500,9,FALSE)</f>
        <v>0</v>
      </c>
      <c r="H153" s="153">
        <f>VLOOKUP(B153,VOTI!$C$1:$O$500,10,FALSE)</f>
        <v>0</v>
      </c>
      <c r="I153" s="153">
        <f>VLOOKUP(B153,VOTI!$C$1:$O$500,6,FALSE)</f>
        <v>0</v>
      </c>
      <c r="J153" s="153">
        <f>VLOOKUP(B153,VOTI!$C$1:$O$500,8,FALSE)</f>
        <v>0</v>
      </c>
      <c r="K153" s="153">
        <f>VLOOKUP(B153,VOTI!$C$1:$O$500,11,FALSE)</f>
        <v>0</v>
      </c>
      <c r="L153" s="152">
        <f t="shared" si="75"/>
        <v>10.5</v>
      </c>
      <c r="M153" s="268">
        <v>7</v>
      </c>
      <c r="N153" s="266" t="s">
        <v>363</v>
      </c>
      <c r="O153" s="153">
        <f>VLOOKUP(N153,VOTI!$C$1:$Q$500,15,FALSE)</f>
        <v>6</v>
      </c>
      <c r="P153" s="153"/>
      <c r="Q153" s="153">
        <f>VLOOKUP(N153,VOTI!$C$1:$O$500,3,FALSE)</f>
        <v>0</v>
      </c>
      <c r="R153" s="153">
        <f>VLOOKUP(N153,VOTI!$C$1:$O$500,7,FALSE)</f>
        <v>0</v>
      </c>
      <c r="S153" s="153">
        <f>VLOOKUP(N153,VOTI!$C$1:$O$500,9,FALSE)</f>
        <v>0</v>
      </c>
      <c r="T153" s="153">
        <f>VLOOKUP(N153,VOTI!$C$1:$O$500,10,FALSE)</f>
        <v>0</v>
      </c>
      <c r="U153" s="153">
        <f>VLOOKUP(N153,VOTI!$C$1:$O$500,6,FALSE)</f>
        <v>0</v>
      </c>
      <c r="V153" s="153">
        <f>VLOOKUP(N153,VOTI!$C$1:$O$500,8,FALSE)</f>
        <v>0</v>
      </c>
      <c r="W153" s="153">
        <f>VLOOKUP(N153,VOTI!$C$1:$O$500,11,FALSE)</f>
        <v>0</v>
      </c>
      <c r="X153" s="152">
        <f t="shared" si="76"/>
        <v>6</v>
      </c>
      <c r="Y153" s="8"/>
      <c r="Z153" s="190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82">
        <v>6</v>
      </c>
      <c r="AO153" s="76">
        <f>1*OR(C172&gt;=AN153)</f>
        <v>0</v>
      </c>
      <c r="AP153" s="76">
        <f t="shared" si="73"/>
        <v>0</v>
      </c>
      <c r="AQ153" s="76"/>
      <c r="AR153" s="83"/>
      <c r="AS153" s="82">
        <v>6</v>
      </c>
      <c r="AT153" s="76">
        <f>1*OR(O172&gt;=AS153)</f>
        <v>0</v>
      </c>
      <c r="AU153" s="76">
        <f t="shared" si="74"/>
        <v>0</v>
      </c>
      <c r="AV153" s="76"/>
      <c r="AW153" s="76"/>
      <c r="AX153" s="75">
        <v>6</v>
      </c>
      <c r="AY153" s="76">
        <f>1*(C171&lt;AX153)*(AX153&lt;=(C171+D172))</f>
        <v>1</v>
      </c>
      <c r="AZ153" s="76">
        <f t="shared" si="77"/>
        <v>7.5</v>
      </c>
      <c r="BB153" s="75">
        <v>6</v>
      </c>
      <c r="BC153" s="76">
        <f>1*(O171&lt;BB153)*(BB153&lt;=(O171+P172))</f>
        <v>1</v>
      </c>
      <c r="BD153" s="76">
        <f t="shared" si="78"/>
        <v>6</v>
      </c>
      <c r="BE153" s="83"/>
      <c r="BH153" s="10"/>
    </row>
    <row r="154" spans="1:60" ht="15.75">
      <c r="A154" s="149">
        <v>8</v>
      </c>
      <c r="B154" s="282" t="s">
        <v>443</v>
      </c>
      <c r="C154" s="153">
        <f>VLOOKUP(B154,VOTI!$C$1:$Q$500,15,FALSE)</f>
        <v>6.5</v>
      </c>
      <c r="D154" s="153"/>
      <c r="E154" s="153">
        <f>VLOOKUP(B154,VOTI!$C$1:$O$500,3,FALSE)</f>
        <v>0</v>
      </c>
      <c r="F154" s="153">
        <f>VLOOKUP(B154,VOTI!$C$1:$O$500,7,FALSE)</f>
        <v>0</v>
      </c>
      <c r="G154" s="153">
        <f>VLOOKUP(B154,VOTI!$C$1:$O$500,9,FALSE)</f>
        <v>1</v>
      </c>
      <c r="H154" s="153">
        <f>VLOOKUP(B154,VOTI!$C$1:$O$500,10,FALSE)</f>
        <v>0</v>
      </c>
      <c r="I154" s="153">
        <f>VLOOKUP(B154,VOTI!$C$1:$O$500,6,FALSE)</f>
        <v>0</v>
      </c>
      <c r="J154" s="153">
        <f>VLOOKUP(B154,VOTI!$C$1:$O$500,8,FALSE)</f>
        <v>0</v>
      </c>
      <c r="K154" s="153">
        <f>VLOOKUP(B154,VOTI!$C$1:$O$500,11,FALSE)</f>
        <v>0</v>
      </c>
      <c r="L154" s="152">
        <f t="shared" si="75"/>
        <v>6</v>
      </c>
      <c r="M154" s="268">
        <v>10</v>
      </c>
      <c r="N154" s="266" t="s">
        <v>364</v>
      </c>
      <c r="O154" s="153">
        <f>VLOOKUP(N154,VOTI!$C$1:$Q$500,15,FALSE)</f>
        <v>5</v>
      </c>
      <c r="P154" s="153"/>
      <c r="Q154" s="153">
        <f>VLOOKUP(N154,VOTI!$C$1:$O$500,3,FALSE)</f>
        <v>0</v>
      </c>
      <c r="R154" s="153">
        <f>VLOOKUP(N154,VOTI!$C$1:$O$500,7,FALSE)</f>
        <v>0</v>
      </c>
      <c r="S154" s="153">
        <f>VLOOKUP(N154,VOTI!$C$1:$O$500,9,FALSE)</f>
        <v>0</v>
      </c>
      <c r="T154" s="153">
        <f>VLOOKUP(N154,VOTI!$C$1:$O$500,10,FALSE)</f>
        <v>0</v>
      </c>
      <c r="U154" s="153">
        <f>VLOOKUP(N154,VOTI!$C$1:$O$500,6,FALSE)</f>
        <v>0</v>
      </c>
      <c r="V154" s="153">
        <f>VLOOKUP(N154,VOTI!$C$1:$O$500,8,FALSE)</f>
        <v>0</v>
      </c>
      <c r="W154" s="153">
        <f>VLOOKUP(N154,VOTI!$C$1:$O$500,11,FALSE)</f>
        <v>0</v>
      </c>
      <c r="X154" s="152">
        <f t="shared" si="76"/>
        <v>5</v>
      </c>
      <c r="Y154" s="8"/>
      <c r="Z154" s="190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82"/>
      <c r="AO154" s="76"/>
      <c r="AP154" s="76"/>
      <c r="AQ154" s="76"/>
      <c r="AR154" s="83"/>
      <c r="AS154" s="82"/>
      <c r="AT154" s="76"/>
      <c r="AU154" s="76"/>
      <c r="AV154" s="76"/>
      <c r="AW154" s="76"/>
      <c r="AX154" s="75">
        <v>7</v>
      </c>
      <c r="AY154" s="76">
        <f>1*(C171&lt;AX154)*(AX154&lt;=(C171+D172))</f>
        <v>1</v>
      </c>
      <c r="AZ154" s="76">
        <f t="shared" si="77"/>
        <v>6.5</v>
      </c>
      <c r="BB154" s="75">
        <v>7</v>
      </c>
      <c r="BC154" s="76">
        <f>1*(O171&lt;BB154)*(BB154&lt;=(O171+P172))</f>
        <v>1</v>
      </c>
      <c r="BD154" s="76">
        <f t="shared" si="78"/>
        <v>5</v>
      </c>
      <c r="BE154" s="83"/>
      <c r="BH154" s="10"/>
    </row>
    <row r="155" spans="1:60" ht="15.75">
      <c r="A155" s="149">
        <v>18</v>
      </c>
      <c r="B155" s="282" t="s">
        <v>452</v>
      </c>
      <c r="C155" s="153">
        <f>VLOOKUP(B155,VOTI!$C$1:$Q$500,15,FALSE)</f>
        <v>5.5</v>
      </c>
      <c r="D155" s="153"/>
      <c r="E155" s="153">
        <f>VLOOKUP(B155,VOTI!$C$1:$O$500,3,FALSE)</f>
        <v>0</v>
      </c>
      <c r="F155" s="153">
        <f>VLOOKUP(B155,VOTI!$C$1:$O$500,7,FALSE)</f>
        <v>0</v>
      </c>
      <c r="G155" s="153">
        <f>VLOOKUP(B155,VOTI!$C$1:$O$500,9,FALSE)</f>
        <v>1</v>
      </c>
      <c r="H155" s="153">
        <f>VLOOKUP(B155,VOTI!$C$1:$O$500,10,FALSE)</f>
        <v>0</v>
      </c>
      <c r="I155" s="153">
        <f>VLOOKUP(B155,VOTI!$C$1:$O$500,6,FALSE)</f>
        <v>0</v>
      </c>
      <c r="J155" s="153">
        <f>VLOOKUP(B155,VOTI!$C$1:$O$500,8,FALSE)</f>
        <v>0</v>
      </c>
      <c r="K155" s="153">
        <f>VLOOKUP(B155,VOTI!$C$1:$O$500,11,FALSE)</f>
        <v>0</v>
      </c>
      <c r="L155" s="152">
        <f t="shared" si="75"/>
        <v>5</v>
      </c>
      <c r="M155" s="269">
        <v>7</v>
      </c>
      <c r="N155" s="266" t="s">
        <v>365</v>
      </c>
      <c r="O155" s="153">
        <f>VLOOKUP(N155,VOTI!$C$1:$Q$500,15,FALSE)</f>
        <v>6</v>
      </c>
      <c r="P155" s="153"/>
      <c r="Q155" s="153">
        <f>VLOOKUP(N155,VOTI!$C$1:$O$500,3,FALSE)</f>
        <v>0</v>
      </c>
      <c r="R155" s="153">
        <f>VLOOKUP(N155,VOTI!$C$1:$O$500,7,FALSE)</f>
        <v>0</v>
      </c>
      <c r="S155" s="153">
        <f>VLOOKUP(N155,VOTI!$C$1:$O$500,9,FALSE)</f>
        <v>1</v>
      </c>
      <c r="T155" s="153">
        <f>VLOOKUP(N155,VOTI!$C$1:$O$500,10,FALSE)</f>
        <v>0</v>
      </c>
      <c r="U155" s="153">
        <f>VLOOKUP(N155,VOTI!$C$1:$O$500,6,FALSE)</f>
        <v>0</v>
      </c>
      <c r="V155" s="153">
        <f>VLOOKUP(N155,VOTI!$C$1:$O$500,8,FALSE)</f>
        <v>0</v>
      </c>
      <c r="W155" s="153">
        <f>VLOOKUP(N155,VOTI!$C$1:$O$500,11,FALSE)</f>
        <v>0</v>
      </c>
      <c r="X155" s="152">
        <f t="shared" si="76"/>
        <v>5.5</v>
      </c>
      <c r="Y155" s="8"/>
      <c r="Z155" s="190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82"/>
      <c r="AO155" s="84">
        <f>COUNTIF(AO148:AO153,1)</f>
        <v>3</v>
      </c>
      <c r="AP155" s="76">
        <f>SUM(AP148:AP153)</f>
        <v>20.5</v>
      </c>
      <c r="AQ155" s="76"/>
      <c r="AR155" s="83"/>
      <c r="AS155" s="82"/>
      <c r="AT155" s="84">
        <f>COUNTIF(AT148:AT153,1)</f>
        <v>3</v>
      </c>
      <c r="AU155" s="76">
        <f>SUM(AU148:AU153)</f>
        <v>15</v>
      </c>
      <c r="AV155" s="76"/>
      <c r="AW155" s="76"/>
      <c r="AX155" s="75">
        <v>8</v>
      </c>
      <c r="AY155" s="76">
        <f>1*(C171&lt;AX155)*(AX155&lt;=(C171+D172))</f>
        <v>1</v>
      </c>
      <c r="AZ155" s="76">
        <f t="shared" si="77"/>
        <v>5.5</v>
      </c>
      <c r="BB155" s="75">
        <v>8</v>
      </c>
      <c r="BC155" s="76">
        <f>1*(O171&lt;BB155)*(BB155&lt;=(O171+P172))</f>
        <v>0</v>
      </c>
      <c r="BD155" s="76">
        <f t="shared" si="78"/>
        <v>0</v>
      </c>
      <c r="BE155" s="83"/>
      <c r="BH155" s="10"/>
    </row>
    <row r="156" spans="1:60" ht="15.75">
      <c r="A156" s="149">
        <v>10</v>
      </c>
      <c r="B156" s="284" t="s">
        <v>444</v>
      </c>
      <c r="C156" s="153">
        <f>VLOOKUP(B156,VOTI!$C$1:$Q$500,15,FALSE)</f>
        <v>5.5</v>
      </c>
      <c r="D156" s="153"/>
      <c r="E156" s="153">
        <f>VLOOKUP(B156,VOTI!$C$1:$O$500,3,FALSE)</f>
        <v>0</v>
      </c>
      <c r="F156" s="153">
        <f>VLOOKUP(B156,VOTI!$C$1:$O$500,7,FALSE)</f>
        <v>0</v>
      </c>
      <c r="G156" s="153">
        <f>VLOOKUP(B156,VOTI!$C$1:$O$500,9,FALSE)</f>
        <v>0</v>
      </c>
      <c r="H156" s="153">
        <f>VLOOKUP(B156,VOTI!$C$1:$O$500,10,FALSE)</f>
        <v>0</v>
      </c>
      <c r="I156" s="153">
        <f>VLOOKUP(B156,VOTI!$C$1:$O$500,6,FALSE)</f>
        <v>0</v>
      </c>
      <c r="J156" s="153">
        <f>VLOOKUP(B156,VOTI!$C$1:$O$500,8,FALSE)</f>
        <v>0</v>
      </c>
      <c r="K156" s="153">
        <f>VLOOKUP(B156,VOTI!$C$1:$O$500,11,FALSE)</f>
        <v>0</v>
      </c>
      <c r="L156" s="152">
        <f t="shared" si="75"/>
        <v>5.5</v>
      </c>
      <c r="M156" s="269">
        <v>9</v>
      </c>
      <c r="N156" s="266" t="s">
        <v>366</v>
      </c>
      <c r="O156" s="153">
        <f>VLOOKUP(N156,VOTI!$C$1:$Q$500,15,FALSE)</f>
        <v>7.5</v>
      </c>
      <c r="P156" s="153"/>
      <c r="Q156" s="153">
        <f>VLOOKUP(N156,VOTI!$C$1:$O$500,3,FALSE)</f>
        <v>1</v>
      </c>
      <c r="R156" s="153">
        <f>VLOOKUP(N156,VOTI!$C$1:$O$500,7,FALSE)</f>
        <v>0</v>
      </c>
      <c r="S156" s="153">
        <f>VLOOKUP(N156,VOTI!$C$1:$O$500,9,FALSE)</f>
        <v>0</v>
      </c>
      <c r="T156" s="153">
        <f>VLOOKUP(N156,VOTI!$C$1:$O$500,10,FALSE)</f>
        <v>0</v>
      </c>
      <c r="U156" s="153">
        <f>VLOOKUP(N156,VOTI!$C$1:$O$500,6,FALSE)</f>
        <v>0</v>
      </c>
      <c r="V156" s="153">
        <f>VLOOKUP(N156,VOTI!$C$1:$O$500,8,FALSE)</f>
        <v>0</v>
      </c>
      <c r="W156" s="153">
        <f>VLOOKUP(N156,VOTI!$C$1:$O$500,11,FALSE)</f>
        <v>1</v>
      </c>
      <c r="X156" s="152">
        <f t="shared" si="76"/>
        <v>11.5</v>
      </c>
      <c r="Y156" s="8"/>
      <c r="Z156" s="190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82"/>
      <c r="AO156" s="76" t="s">
        <v>12</v>
      </c>
      <c r="AP156" s="85">
        <f>ROUND((AP155/AO155),2)</f>
        <v>6.83</v>
      </c>
      <c r="AQ156" s="76"/>
      <c r="AR156" s="83"/>
      <c r="AS156" s="82"/>
      <c r="AT156" s="76" t="s">
        <v>12</v>
      </c>
      <c r="AU156" s="85">
        <f>ROUND((AU155/AT155),2)</f>
        <v>5</v>
      </c>
      <c r="AV156" s="76"/>
      <c r="AW156" s="76"/>
      <c r="AX156" s="75">
        <v>9</v>
      </c>
      <c r="AY156" s="76">
        <f>1*(C171&lt;AX156)*(AX156&lt;=(C171+D172))</f>
        <v>0</v>
      </c>
      <c r="AZ156" s="76">
        <f t="shared" si="77"/>
        <v>0</v>
      </c>
      <c r="BB156" s="75">
        <v>9</v>
      </c>
      <c r="BC156" s="76">
        <f>1*(O171&lt;BB156)*(BB156&lt;=(O171+P172))</f>
        <v>0</v>
      </c>
      <c r="BD156" s="76">
        <f t="shared" si="78"/>
        <v>0</v>
      </c>
      <c r="BE156" s="83"/>
      <c r="BH156" s="10"/>
    </row>
    <row r="157" spans="1:60" ht="16.5" thickBot="1">
      <c r="A157" s="149">
        <v>11</v>
      </c>
      <c r="B157" s="284" t="s">
        <v>445</v>
      </c>
      <c r="C157" s="153">
        <f>VLOOKUP(B157,VOTI!$C$1:$Q$500,15,FALSE)</f>
        <v>5</v>
      </c>
      <c r="D157" s="153"/>
      <c r="E157" s="153">
        <f>VLOOKUP(B157,VOTI!$C$1:$O$500,3,FALSE)</f>
        <v>0</v>
      </c>
      <c r="F157" s="153">
        <f>VLOOKUP(B157,VOTI!$C$1:$O$500,7,FALSE)</f>
        <v>0</v>
      </c>
      <c r="G157" s="153">
        <f>VLOOKUP(B157,VOTI!$C$1:$O$500,9,FALSE)</f>
        <v>0</v>
      </c>
      <c r="H157" s="153">
        <f>VLOOKUP(B157,VOTI!$C$1:$O$500,10,FALSE)</f>
        <v>0</v>
      </c>
      <c r="I157" s="153">
        <f>VLOOKUP(B157,VOTI!$C$1:$O$500,6,FALSE)</f>
        <v>0</v>
      </c>
      <c r="J157" s="153">
        <f>VLOOKUP(B157,VOTI!$C$1:$O$500,8,FALSE)</f>
        <v>0</v>
      </c>
      <c r="K157" s="153">
        <f>VLOOKUP(B157,VOTI!$C$1:$O$500,11,FALSE)</f>
        <v>0</v>
      </c>
      <c r="L157" s="152">
        <f>C157+3*E157+2*F157-G157*0.5-H157*1-2*I157-2*J157-D157+K157</f>
        <v>5</v>
      </c>
      <c r="M157" s="269">
        <v>10</v>
      </c>
      <c r="N157" s="266" t="s">
        <v>367</v>
      </c>
      <c r="O157" s="153">
        <f>VLOOKUP(N157,VOTI!$C$1:$Q$500,15,FALSE)</f>
        <v>5</v>
      </c>
      <c r="P157" s="153"/>
      <c r="Q157" s="153">
        <f>VLOOKUP(N157,VOTI!$C$1:$O$500,3,FALSE)</f>
        <v>0</v>
      </c>
      <c r="R157" s="153">
        <f>VLOOKUP(N157,VOTI!$C$1:$O$500,7,FALSE)</f>
        <v>0</v>
      </c>
      <c r="S157" s="153">
        <f>VLOOKUP(N157,VOTI!$C$1:$O$500,9,FALSE)</f>
        <v>1</v>
      </c>
      <c r="T157" s="153">
        <f>VLOOKUP(N157,VOTI!$C$1:$O$500,10,FALSE)</f>
        <v>0</v>
      </c>
      <c r="U157" s="153">
        <f>VLOOKUP(N157,VOTI!$C$1:$O$500,6,FALSE)</f>
        <v>0</v>
      </c>
      <c r="V157" s="153">
        <f>VLOOKUP(N157,VOTI!$C$1:$O$500,8,FALSE)</f>
        <v>0</v>
      </c>
      <c r="W157" s="153">
        <f>VLOOKUP(N157,VOTI!$C$1:$O$500,11,FALSE)</f>
        <v>0</v>
      </c>
      <c r="X157" s="152">
        <f t="shared" si="76"/>
        <v>4.5</v>
      </c>
      <c r="Y157" s="8"/>
      <c r="Z157" s="190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82" t="s">
        <v>13</v>
      </c>
      <c r="AO157" s="76"/>
      <c r="AP157" s="76"/>
      <c r="AQ157" s="76"/>
      <c r="AR157" s="83"/>
      <c r="AS157" s="82" t="s">
        <v>13</v>
      </c>
      <c r="AT157" s="76"/>
      <c r="AU157" s="76"/>
      <c r="AV157" s="76"/>
      <c r="AW157" s="76"/>
      <c r="AX157" s="75">
        <v>10</v>
      </c>
      <c r="AY157" s="76">
        <f>1*(C171&lt;AX157)*(AX157&lt;=(C171+D172))</f>
        <v>0</v>
      </c>
      <c r="AZ157" s="76">
        <f t="shared" si="77"/>
        <v>0</v>
      </c>
      <c r="BB157" s="75">
        <v>10</v>
      </c>
      <c r="BC157" s="76">
        <f>1*(O171&lt;BB157)*(BB157&lt;=(O171+P172))</f>
        <v>0</v>
      </c>
      <c r="BD157" s="76">
        <f t="shared" si="78"/>
        <v>0</v>
      </c>
      <c r="BE157" s="83"/>
      <c r="BH157" s="10"/>
    </row>
    <row r="158" spans="1:60" ht="18" customHeight="1" thickBot="1">
      <c r="A158" s="123"/>
      <c r="B158" s="285"/>
      <c r="C158" s="124"/>
      <c r="D158" s="125"/>
      <c r="E158" s="125"/>
      <c r="F158" s="125"/>
      <c r="G158" s="125"/>
      <c r="H158" s="125"/>
      <c r="I158" s="125"/>
      <c r="J158" s="125"/>
      <c r="K158" s="125"/>
      <c r="L158" s="126"/>
      <c r="M158" s="271" t="s">
        <v>39</v>
      </c>
      <c r="N158" s="270"/>
      <c r="O158" s="124"/>
      <c r="P158" s="125"/>
      <c r="Q158" s="125"/>
      <c r="R158" s="125"/>
      <c r="S158" s="125"/>
      <c r="T158" s="125"/>
      <c r="U158" s="125"/>
      <c r="V158" s="125"/>
      <c r="W158" s="125"/>
      <c r="X158" s="126"/>
      <c r="Y158" s="8"/>
      <c r="Z158" s="190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82"/>
      <c r="AO158" s="76">
        <v>5</v>
      </c>
      <c r="AP158" s="86">
        <v>4</v>
      </c>
      <c r="AQ158" s="87">
        <f>AP158*(AP156&lt;AO158)</f>
        <v>0</v>
      </c>
      <c r="AR158" s="83"/>
      <c r="AS158" s="82"/>
      <c r="AT158" s="76">
        <v>5</v>
      </c>
      <c r="AU158" s="86">
        <v>4</v>
      </c>
      <c r="AV158" s="87">
        <f>AU158*(AU156&lt;AT158)</f>
        <v>0</v>
      </c>
      <c r="AW158" s="76"/>
      <c r="BE158" s="83"/>
      <c r="BH158" s="10"/>
    </row>
    <row r="159" spans="1:60" ht="15.75">
      <c r="A159" s="149">
        <v>12</v>
      </c>
      <c r="B159" s="282" t="s">
        <v>446</v>
      </c>
      <c r="C159" s="153" t="e">
        <f>VLOOKUP(B159,VOTI!$C$1:$Q$500,15,FALSE)</f>
        <v>#N/A</v>
      </c>
      <c r="D159" s="151"/>
      <c r="E159" s="151"/>
      <c r="F159" s="151"/>
      <c r="G159" s="151"/>
      <c r="H159" s="151"/>
      <c r="I159" s="151"/>
      <c r="J159" s="151"/>
      <c r="K159" s="151"/>
      <c r="L159" s="152"/>
      <c r="M159" s="265">
        <v>99</v>
      </c>
      <c r="N159" s="266" t="s">
        <v>368</v>
      </c>
      <c r="O159" s="153" t="e">
        <f>VLOOKUP(N159,VOTI!$C$1:$Q$500,15,FALSE)</f>
        <v>#N/A</v>
      </c>
      <c r="P159" s="151"/>
      <c r="Q159" s="151"/>
      <c r="R159" s="151"/>
      <c r="S159" s="151"/>
      <c r="T159" s="151"/>
      <c r="U159" s="151"/>
      <c r="V159" s="151"/>
      <c r="W159" s="151"/>
      <c r="X159" s="152"/>
      <c r="Y159" s="8"/>
      <c r="Z159" s="190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82">
        <f>AO158</f>
        <v>5</v>
      </c>
      <c r="AO159" s="76">
        <f>AO158+0.25</f>
        <v>5.25</v>
      </c>
      <c r="AP159" s="86">
        <f aca="true" t="shared" si="79" ref="AP159:AP167">AP158-1</f>
        <v>3</v>
      </c>
      <c r="AQ159" s="87">
        <f>AP159*((AP156&gt;=AN159)*(AP156&lt;AO159))</f>
        <v>0</v>
      </c>
      <c r="AR159" s="83"/>
      <c r="AS159" s="82">
        <f aca="true" t="shared" si="80" ref="AS159:AS166">AT158</f>
        <v>5</v>
      </c>
      <c r="AT159" s="76">
        <f aca="true" t="shared" si="81" ref="AT159:AT166">AT158+0.25</f>
        <v>5.25</v>
      </c>
      <c r="AU159" s="86">
        <f aca="true" t="shared" si="82" ref="AU159:AU167">AU158-1</f>
        <v>3</v>
      </c>
      <c r="AV159" s="87">
        <f>AU159*((AU156&gt;=AS159)*(AU156&lt;AT159))</f>
        <v>3</v>
      </c>
      <c r="AW159" s="76"/>
      <c r="AX159" s="75" t="s">
        <v>14</v>
      </c>
      <c r="AY159" s="76">
        <f>(P172&gt;D172)*(P172-D172)</f>
        <v>0</v>
      </c>
      <c r="AZ159" s="76">
        <f>AY159*5</f>
        <v>0</v>
      </c>
      <c r="BB159" s="75" t="s">
        <v>14</v>
      </c>
      <c r="BC159" s="76">
        <f>(D172&gt;P172)*(D172-P172)</f>
        <v>1</v>
      </c>
      <c r="BD159" s="76">
        <f>BC159*5</f>
        <v>5</v>
      </c>
      <c r="BE159" s="83"/>
      <c r="BH159" s="10"/>
    </row>
    <row r="160" spans="1:60" ht="15.75">
      <c r="A160" s="149">
        <v>13</v>
      </c>
      <c r="B160" s="281" t="s">
        <v>447</v>
      </c>
      <c r="C160" s="153">
        <f>VLOOKUP(B160,VOTI!$C$1:$Q$500,15,FALSE)</f>
        <v>6</v>
      </c>
      <c r="D160" s="154"/>
      <c r="E160" s="153"/>
      <c r="F160" s="153"/>
      <c r="G160" s="153"/>
      <c r="H160" s="153"/>
      <c r="I160" s="153"/>
      <c r="J160" s="153"/>
      <c r="K160" s="153"/>
      <c r="L160" s="152"/>
      <c r="M160" s="267">
        <v>29</v>
      </c>
      <c r="N160" s="266" t="s">
        <v>369</v>
      </c>
      <c r="O160" s="153">
        <f>VLOOKUP(N160,VOTI!$C$1:$Q$500,15,FALSE)</f>
        <v>6.5</v>
      </c>
      <c r="P160" s="154"/>
      <c r="Q160" s="153"/>
      <c r="R160" s="153"/>
      <c r="S160" s="153"/>
      <c r="T160" s="153"/>
      <c r="U160" s="153"/>
      <c r="V160" s="153"/>
      <c r="W160" s="153"/>
      <c r="X160" s="152"/>
      <c r="Y160" s="8"/>
      <c r="Z160" s="190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82">
        <f aca="true" t="shared" si="83" ref="AN160:AN166">AO159</f>
        <v>5.25</v>
      </c>
      <c r="AO160" s="76">
        <f aca="true" t="shared" si="84" ref="AO160:AO166">AO159+0.25</f>
        <v>5.5</v>
      </c>
      <c r="AP160" s="86">
        <f t="shared" si="79"/>
        <v>2</v>
      </c>
      <c r="AQ160" s="87">
        <f>AP160*((AP156&gt;=AN160)*(AP156&lt;AO160))</f>
        <v>0</v>
      </c>
      <c r="AR160" s="83"/>
      <c r="AS160" s="82">
        <f t="shared" si="80"/>
        <v>5.25</v>
      </c>
      <c r="AT160" s="76">
        <f t="shared" si="81"/>
        <v>5.5</v>
      </c>
      <c r="AU160" s="86">
        <f t="shared" si="82"/>
        <v>2</v>
      </c>
      <c r="AV160" s="87">
        <f>AU160*((AU156&gt;=AS160)*(AU156&lt;AT160))</f>
        <v>0</v>
      </c>
      <c r="AW160" s="76"/>
      <c r="AX160" s="75" t="s">
        <v>15</v>
      </c>
      <c r="AZ160" s="86">
        <f>SUM(AZ151:AZ159)</f>
        <v>32</v>
      </c>
      <c r="BA160" s="86">
        <f>(1*(AZ160&gt;BD160)-1*(AZ160&lt;BD160))</f>
        <v>1</v>
      </c>
      <c r="BB160" s="75" t="s">
        <v>15</v>
      </c>
      <c r="BD160" s="86">
        <f>SUM(BD151:BD159)</f>
        <v>29.5</v>
      </c>
      <c r="BE160" s="72">
        <f>-((1*(AZ160&gt;BD160)-1*(AZ160&lt;BD160)))</f>
        <v>-1</v>
      </c>
      <c r="BH160" s="10"/>
    </row>
    <row r="161" spans="1:60" ht="15.75">
      <c r="A161" s="149">
        <v>14</v>
      </c>
      <c r="B161" s="282" t="s">
        <v>448</v>
      </c>
      <c r="C161" s="153" t="e">
        <f>VLOOKUP(B161,VOTI!$C$1:$Q$500,15,FALSE)</f>
        <v>#N/A</v>
      </c>
      <c r="D161" s="154"/>
      <c r="E161" s="153"/>
      <c r="F161" s="153"/>
      <c r="G161" s="153"/>
      <c r="H161" s="153"/>
      <c r="I161" s="153"/>
      <c r="J161" s="153"/>
      <c r="K161" s="153"/>
      <c r="L161" s="152"/>
      <c r="M161" s="267">
        <v>13</v>
      </c>
      <c r="N161" s="266" t="s">
        <v>370</v>
      </c>
      <c r="O161" s="153">
        <f>VLOOKUP(N161,VOTI!$C$1:$Q$500,15,FALSE)</f>
        <v>5.5</v>
      </c>
      <c r="P161" s="154"/>
      <c r="Q161" s="153"/>
      <c r="R161" s="153"/>
      <c r="S161" s="153"/>
      <c r="T161" s="153"/>
      <c r="U161" s="153"/>
      <c r="V161" s="153"/>
      <c r="W161" s="153"/>
      <c r="X161" s="152"/>
      <c r="Y161" s="8"/>
      <c r="Z161" s="190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82">
        <f t="shared" si="83"/>
        <v>5.5</v>
      </c>
      <c r="AO161" s="76">
        <f t="shared" si="84"/>
        <v>5.75</v>
      </c>
      <c r="AP161" s="86">
        <f t="shared" si="79"/>
        <v>1</v>
      </c>
      <c r="AQ161" s="87">
        <f>AP161*((AP156&gt;=AN161)*(AP156&lt;AO161))</f>
        <v>0</v>
      </c>
      <c r="AR161" s="83"/>
      <c r="AS161" s="82">
        <f t="shared" si="80"/>
        <v>5.5</v>
      </c>
      <c r="AT161" s="76">
        <f t="shared" si="81"/>
        <v>5.75</v>
      </c>
      <c r="AU161" s="86">
        <f t="shared" si="82"/>
        <v>1</v>
      </c>
      <c r="AV161" s="87">
        <f>AU161*((AU156&gt;=AS161)*(AU156&lt;AT161))</f>
        <v>0</v>
      </c>
      <c r="AW161" s="76"/>
      <c r="BA161" s="76">
        <f>ABS(AZ160-BD160)</f>
        <v>2.5</v>
      </c>
      <c r="BE161" s="83">
        <f>BA161</f>
        <v>2.5</v>
      </c>
      <c r="BH161" s="10"/>
    </row>
    <row r="162" spans="1:60" ht="15.75">
      <c r="A162" s="149">
        <v>15</v>
      </c>
      <c r="B162" s="282" t="s">
        <v>449</v>
      </c>
      <c r="C162" s="153">
        <f>VLOOKUP(B162,VOTI!$C$1:$Q$500,15,FALSE)</f>
        <v>6.5</v>
      </c>
      <c r="D162" s="154"/>
      <c r="E162" s="153"/>
      <c r="F162" s="153"/>
      <c r="G162" s="153"/>
      <c r="H162" s="153"/>
      <c r="I162" s="153"/>
      <c r="J162" s="153"/>
      <c r="K162" s="153"/>
      <c r="L162" s="152"/>
      <c r="M162" s="268">
        <v>33</v>
      </c>
      <c r="N162" s="266" t="s">
        <v>371</v>
      </c>
      <c r="O162" s="153" t="e">
        <f>VLOOKUP(N162,VOTI!$C$1:$Q$500,15,FALSE)</f>
        <v>#N/A</v>
      </c>
      <c r="P162" s="154"/>
      <c r="Q162" s="153"/>
      <c r="R162" s="153"/>
      <c r="S162" s="153"/>
      <c r="T162" s="153"/>
      <c r="U162" s="153"/>
      <c r="V162" s="153"/>
      <c r="W162" s="153"/>
      <c r="X162" s="152"/>
      <c r="Y162" s="8"/>
      <c r="Z162" s="190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82">
        <f t="shared" si="83"/>
        <v>5.75</v>
      </c>
      <c r="AO162" s="76">
        <f t="shared" si="84"/>
        <v>6</v>
      </c>
      <c r="AP162" s="86">
        <f t="shared" si="79"/>
        <v>0</v>
      </c>
      <c r="AQ162" s="87">
        <f>AP162*((AP156&gt;=AN162)*(AP156&lt;AO162))</f>
        <v>0</v>
      </c>
      <c r="AR162" s="83"/>
      <c r="AS162" s="82">
        <f t="shared" si="80"/>
        <v>5.75</v>
      </c>
      <c r="AT162" s="76">
        <f t="shared" si="81"/>
        <v>6</v>
      </c>
      <c r="AU162" s="86">
        <f t="shared" si="82"/>
        <v>0</v>
      </c>
      <c r="AV162" s="87">
        <f>AU162*((AU156&gt;=AS162)*(AU156&lt;AT162))</f>
        <v>0</v>
      </c>
      <c r="AW162" s="76"/>
      <c r="AY162" s="76">
        <v>1</v>
      </c>
      <c r="AZ162" s="76">
        <v>0</v>
      </c>
      <c r="BA162" s="76">
        <f>(BA161&lt;AY162)*(BA161&gt;=AX162)*AZ162*BA160</f>
        <v>0</v>
      </c>
      <c r="BC162" s="76">
        <v>1</v>
      </c>
      <c r="BD162" s="76">
        <v>0</v>
      </c>
      <c r="BE162" s="83">
        <f>(BE161&lt;BC162)*(BE161&gt;=BB162)*BD162*BE160</f>
        <v>0</v>
      </c>
      <c r="BH162" s="10"/>
    </row>
    <row r="163" spans="1:60" ht="15.75">
      <c r="A163" s="149">
        <v>16</v>
      </c>
      <c r="B163" s="282" t="s">
        <v>450</v>
      </c>
      <c r="C163" s="153" t="e">
        <f>VLOOKUP(B163,VOTI!$C$1:$Q$500,15,FALSE)</f>
        <v>#N/A</v>
      </c>
      <c r="D163" s="154"/>
      <c r="E163" s="153"/>
      <c r="F163" s="153"/>
      <c r="G163" s="153"/>
      <c r="H163" s="153"/>
      <c r="I163" s="153"/>
      <c r="J163" s="153"/>
      <c r="K163" s="153"/>
      <c r="L163" s="152"/>
      <c r="M163" s="268">
        <v>32</v>
      </c>
      <c r="N163" s="266" t="s">
        <v>372</v>
      </c>
      <c r="O163" s="153">
        <f>VLOOKUP(N163,VOTI!$C$1:$Q$500,15,FALSE)</f>
        <v>6</v>
      </c>
      <c r="P163" s="154"/>
      <c r="Q163" s="153"/>
      <c r="R163" s="153"/>
      <c r="S163" s="153"/>
      <c r="T163" s="153"/>
      <c r="U163" s="153"/>
      <c r="V163" s="153"/>
      <c r="W163" s="153"/>
      <c r="X163" s="152"/>
      <c r="Y163" s="8"/>
      <c r="Z163" s="190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82">
        <f t="shared" si="83"/>
        <v>6</v>
      </c>
      <c r="AO163" s="76">
        <f t="shared" si="84"/>
        <v>6.25</v>
      </c>
      <c r="AP163" s="86">
        <f t="shared" si="79"/>
        <v>-1</v>
      </c>
      <c r="AQ163" s="87">
        <f>AP163*((AP156&gt;=AN163)*(AP156&lt;AO163))</f>
        <v>0</v>
      </c>
      <c r="AR163" s="83"/>
      <c r="AS163" s="82">
        <f t="shared" si="80"/>
        <v>6</v>
      </c>
      <c r="AT163" s="76">
        <f t="shared" si="81"/>
        <v>6.25</v>
      </c>
      <c r="AU163" s="86">
        <f t="shared" si="82"/>
        <v>-1</v>
      </c>
      <c r="AV163" s="87">
        <f>AU163*((AU156&gt;=AS163)*(AU156&lt;AT163))</f>
        <v>0</v>
      </c>
      <c r="AW163" s="76"/>
      <c r="AX163" s="75">
        <f aca="true" t="shared" si="85" ref="AX163:AX170">AY162</f>
        <v>1</v>
      </c>
      <c r="AY163" s="76">
        <f aca="true" t="shared" si="86" ref="AY163:AY169">AY162+1</f>
        <v>2</v>
      </c>
      <c r="AZ163" s="76">
        <f aca="true" t="shared" si="87" ref="AZ163:AZ170">AZ162+0.5</f>
        <v>0.5</v>
      </c>
      <c r="BA163" s="76">
        <f>(BA161&lt;AY163)*(BA161&gt;=AX163)*AZ163*BA160</f>
        <v>0</v>
      </c>
      <c r="BB163" s="75">
        <f aca="true" t="shared" si="88" ref="BB163:BB170">BC162</f>
        <v>1</v>
      </c>
      <c r="BC163" s="76">
        <f aca="true" t="shared" si="89" ref="BC163:BC169">BC162+1</f>
        <v>2</v>
      </c>
      <c r="BD163" s="76">
        <f aca="true" t="shared" si="90" ref="BD163:BD170">BD162+0.5</f>
        <v>0.5</v>
      </c>
      <c r="BE163" s="83">
        <f>(BE161&lt;BC163)*(BE161&gt;=BB163)*BD163*BE160</f>
        <v>0</v>
      </c>
      <c r="BH163" s="10"/>
    </row>
    <row r="164" spans="1:60" ht="15.75">
      <c r="A164" s="149">
        <v>17</v>
      </c>
      <c r="B164" s="282" t="s">
        <v>451</v>
      </c>
      <c r="C164" s="153">
        <f>VLOOKUP(B164,VOTI!$C$1:$Q$500,15,FALSE)</f>
        <v>5.5</v>
      </c>
      <c r="D164" s="154"/>
      <c r="E164" s="153"/>
      <c r="F164" s="153"/>
      <c r="G164" s="153"/>
      <c r="H164" s="153"/>
      <c r="I164" s="153"/>
      <c r="J164" s="153"/>
      <c r="K164" s="153"/>
      <c r="L164" s="152"/>
      <c r="M164" s="268">
        <v>18</v>
      </c>
      <c r="N164" s="266" t="s">
        <v>373</v>
      </c>
      <c r="O164" s="153" t="e">
        <f>VLOOKUP(N164,VOTI!$C$1:$Q$500,15,FALSE)</f>
        <v>#N/A</v>
      </c>
      <c r="P164" s="154"/>
      <c r="Q164" s="153"/>
      <c r="R164" s="153"/>
      <c r="S164" s="153"/>
      <c r="T164" s="153"/>
      <c r="U164" s="153"/>
      <c r="V164" s="153"/>
      <c r="W164" s="153"/>
      <c r="X164" s="152"/>
      <c r="Y164" s="8"/>
      <c r="Z164" s="190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82">
        <f t="shared" si="83"/>
        <v>6.25</v>
      </c>
      <c r="AO164" s="76">
        <f t="shared" si="84"/>
        <v>6.5</v>
      </c>
      <c r="AP164" s="86">
        <f t="shared" si="79"/>
        <v>-2</v>
      </c>
      <c r="AQ164" s="87">
        <f>AP164*((AP156&gt;=AN164)*(AP156&lt;AO164))</f>
        <v>0</v>
      </c>
      <c r="AR164" s="83"/>
      <c r="AS164" s="82">
        <f t="shared" si="80"/>
        <v>6.25</v>
      </c>
      <c r="AT164" s="76">
        <f t="shared" si="81"/>
        <v>6.5</v>
      </c>
      <c r="AU164" s="86">
        <f t="shared" si="82"/>
        <v>-2</v>
      </c>
      <c r="AV164" s="87">
        <f>AU164*((AU156&gt;=AS164)*(AU156&lt;AT164))</f>
        <v>0</v>
      </c>
      <c r="AW164" s="76"/>
      <c r="AX164" s="75">
        <f t="shared" si="85"/>
        <v>2</v>
      </c>
      <c r="AY164" s="76">
        <f t="shared" si="86"/>
        <v>3</v>
      </c>
      <c r="AZ164" s="76">
        <f t="shared" si="87"/>
        <v>1</v>
      </c>
      <c r="BA164" s="76">
        <f>(BA161&lt;AY164)*(BA161&gt;=AX164)*AZ164*BA160</f>
        <v>1</v>
      </c>
      <c r="BB164" s="75">
        <f t="shared" si="88"/>
        <v>2</v>
      </c>
      <c r="BC164" s="76">
        <f t="shared" si="89"/>
        <v>3</v>
      </c>
      <c r="BD164" s="76">
        <f t="shared" si="90"/>
        <v>1</v>
      </c>
      <c r="BE164" s="83">
        <f>(BE161&lt;BC164)*(BE161&gt;=BB164)*BD164*BE160</f>
        <v>-1</v>
      </c>
      <c r="BH164" s="10"/>
    </row>
    <row r="165" spans="1:60" ht="15.75">
      <c r="A165" s="149">
        <v>18</v>
      </c>
      <c r="B165" s="282" t="s">
        <v>452</v>
      </c>
      <c r="C165" s="153">
        <f>VLOOKUP(B165,VOTI!$C$1:$Q$500,15,FALSE)</f>
        <v>5.5</v>
      </c>
      <c r="D165" s="154"/>
      <c r="E165" s="153"/>
      <c r="F165" s="153"/>
      <c r="G165" s="153"/>
      <c r="H165" s="153"/>
      <c r="I165" s="153"/>
      <c r="J165" s="153"/>
      <c r="K165" s="153"/>
      <c r="L165" s="152"/>
      <c r="M165" s="269">
        <v>23</v>
      </c>
      <c r="N165" s="266" t="s">
        <v>374</v>
      </c>
      <c r="O165" s="153" t="e">
        <f>VLOOKUP(N165,VOTI!$C$1:$Q$500,15,FALSE)</f>
        <v>#VALUE!</v>
      </c>
      <c r="P165" s="154"/>
      <c r="Q165" s="153"/>
      <c r="R165" s="153"/>
      <c r="S165" s="153"/>
      <c r="T165" s="153"/>
      <c r="U165" s="153"/>
      <c r="V165" s="153"/>
      <c r="W165" s="153"/>
      <c r="X165" s="152"/>
      <c r="Y165" s="8"/>
      <c r="Z165" s="190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82">
        <f t="shared" si="83"/>
        <v>6.5</v>
      </c>
      <c r="AO165" s="76">
        <f t="shared" si="84"/>
        <v>6.75</v>
      </c>
      <c r="AP165" s="86">
        <f t="shared" si="79"/>
        <v>-3</v>
      </c>
      <c r="AQ165" s="87">
        <f>AP165*((AP156&gt;=AN165)*(AP156&lt;AO165))</f>
        <v>0</v>
      </c>
      <c r="AR165" s="83"/>
      <c r="AS165" s="82">
        <f t="shared" si="80"/>
        <v>6.5</v>
      </c>
      <c r="AT165" s="76">
        <f t="shared" si="81"/>
        <v>6.75</v>
      </c>
      <c r="AU165" s="86">
        <f t="shared" si="82"/>
        <v>-3</v>
      </c>
      <c r="AV165" s="87">
        <f>AU165*((AU156&gt;=AS165)*(AU156&lt;AT165))</f>
        <v>0</v>
      </c>
      <c r="AW165" s="76"/>
      <c r="AX165" s="75">
        <f t="shared" si="85"/>
        <v>3</v>
      </c>
      <c r="AY165" s="76">
        <f t="shared" si="86"/>
        <v>4</v>
      </c>
      <c r="AZ165" s="76">
        <f t="shared" si="87"/>
        <v>1.5</v>
      </c>
      <c r="BA165" s="76">
        <f>(BA161&lt;AY165)*(BA161&gt;=AX165)*AZ165*BA160</f>
        <v>0</v>
      </c>
      <c r="BB165" s="75">
        <f t="shared" si="88"/>
        <v>3</v>
      </c>
      <c r="BC165" s="76">
        <f t="shared" si="89"/>
        <v>4</v>
      </c>
      <c r="BD165" s="76">
        <f t="shared" si="90"/>
        <v>1.5</v>
      </c>
      <c r="BE165" s="83">
        <f>(BE161&lt;BC165)*(BE161&gt;=BB165)*BD165*BE160</f>
        <v>0</v>
      </c>
      <c r="BH165" s="10"/>
    </row>
    <row r="166" spans="1:60" ht="15.75">
      <c r="A166" s="149">
        <v>19</v>
      </c>
      <c r="B166" s="282" t="s">
        <v>453</v>
      </c>
      <c r="C166" s="153" t="e">
        <f>VLOOKUP(B166,VOTI!$C$1:$Q$500,15,FALSE)</f>
        <v>#N/A</v>
      </c>
      <c r="D166" s="154"/>
      <c r="E166" s="153"/>
      <c r="F166" s="153"/>
      <c r="G166" s="153"/>
      <c r="H166" s="153"/>
      <c r="I166" s="153"/>
      <c r="J166" s="153"/>
      <c r="K166" s="153"/>
      <c r="L166" s="152"/>
      <c r="M166" s="269">
        <v>9</v>
      </c>
      <c r="N166" s="266" t="s">
        <v>375</v>
      </c>
      <c r="O166" s="153" t="e">
        <f>VLOOKUP(N166,VOTI!$C$1:$Q$500,15,FALSE)</f>
        <v>#N/A</v>
      </c>
      <c r="P166" s="154"/>
      <c r="Q166" s="153"/>
      <c r="R166" s="153"/>
      <c r="S166" s="153"/>
      <c r="T166" s="153"/>
      <c r="U166" s="153"/>
      <c r="V166" s="153"/>
      <c r="W166" s="153"/>
      <c r="X166" s="152"/>
      <c r="Y166" s="8"/>
      <c r="Z166" s="190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82">
        <f t="shared" si="83"/>
        <v>6.75</v>
      </c>
      <c r="AO166" s="76">
        <f t="shared" si="84"/>
        <v>7</v>
      </c>
      <c r="AP166" s="86">
        <f t="shared" si="79"/>
        <v>-4</v>
      </c>
      <c r="AQ166" s="87">
        <f>AP166*((AP156&gt;=AN166)*(AP156&lt;AO166))</f>
        <v>-4</v>
      </c>
      <c r="AR166" s="83"/>
      <c r="AS166" s="82">
        <f t="shared" si="80"/>
        <v>6.75</v>
      </c>
      <c r="AT166" s="76">
        <f t="shared" si="81"/>
        <v>7</v>
      </c>
      <c r="AU166" s="86">
        <f t="shared" si="82"/>
        <v>-4</v>
      </c>
      <c r="AV166" s="87">
        <f>AU166*((AU156&gt;=AS166)*(AU156&lt;AT166))</f>
        <v>0</v>
      </c>
      <c r="AW166" s="76"/>
      <c r="AX166" s="75">
        <f t="shared" si="85"/>
        <v>4</v>
      </c>
      <c r="AY166" s="76">
        <f t="shared" si="86"/>
        <v>5</v>
      </c>
      <c r="AZ166" s="76">
        <f t="shared" si="87"/>
        <v>2</v>
      </c>
      <c r="BA166" s="76">
        <f>(BA161&lt;AY166)*(BA161&gt;=AX166)*AZ166*BA160</f>
        <v>0</v>
      </c>
      <c r="BB166" s="75">
        <f t="shared" si="88"/>
        <v>4</v>
      </c>
      <c r="BC166" s="76">
        <f t="shared" si="89"/>
        <v>5</v>
      </c>
      <c r="BD166" s="76">
        <f t="shared" si="90"/>
        <v>2</v>
      </c>
      <c r="BE166" s="83">
        <f>(BE161&lt;BC166)*(BE161&gt;=BB166)*BD166*BE160</f>
        <v>0</v>
      </c>
      <c r="BH166" s="10"/>
    </row>
    <row r="167" spans="1:57" ht="15.75">
      <c r="A167" s="149">
        <v>20</v>
      </c>
      <c r="B167" s="282" t="s">
        <v>454</v>
      </c>
      <c r="C167" s="153">
        <f>VLOOKUP(B167,VOTI!$C$1:$Q$500,15,FALSE)</f>
        <v>6.5</v>
      </c>
      <c r="D167" s="154"/>
      <c r="E167" s="153"/>
      <c r="F167" s="153"/>
      <c r="G167" s="153"/>
      <c r="H167" s="153"/>
      <c r="I167" s="153"/>
      <c r="J167" s="153"/>
      <c r="K167" s="153"/>
      <c r="L167" s="152"/>
      <c r="M167" s="269">
        <v>17</v>
      </c>
      <c r="N167" s="266" t="s">
        <v>376</v>
      </c>
      <c r="O167" s="153" t="e">
        <f>VLOOKUP(N167,VOTI!$C$1:$Q$500,15,FALSE)</f>
        <v>#N/A</v>
      </c>
      <c r="P167" s="154"/>
      <c r="Q167" s="153"/>
      <c r="R167" s="153"/>
      <c r="S167" s="153"/>
      <c r="T167" s="153"/>
      <c r="U167" s="153"/>
      <c r="V167" s="153"/>
      <c r="W167" s="153"/>
      <c r="X167" s="152"/>
      <c r="Y167" s="8"/>
      <c r="Z167" s="190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82">
        <v>7</v>
      </c>
      <c r="AO167" s="76">
        <v>100</v>
      </c>
      <c r="AP167" s="86">
        <f t="shared" si="79"/>
        <v>-5</v>
      </c>
      <c r="AQ167" s="87">
        <f>AP167*((AP156&gt;=AN167)*(AP156&lt;AO167))</f>
        <v>0</v>
      </c>
      <c r="AR167" s="83"/>
      <c r="AS167" s="82">
        <v>7</v>
      </c>
      <c r="AT167" s="76">
        <v>100</v>
      </c>
      <c r="AU167" s="86">
        <f t="shared" si="82"/>
        <v>-5</v>
      </c>
      <c r="AV167" s="87">
        <f>AU167*((AU156&gt;=AS167)*(AU156&lt;AT167))</f>
        <v>0</v>
      </c>
      <c r="AW167" s="76"/>
      <c r="AX167" s="75">
        <f t="shared" si="85"/>
        <v>5</v>
      </c>
      <c r="AY167" s="76">
        <f t="shared" si="86"/>
        <v>6</v>
      </c>
      <c r="AZ167" s="76">
        <f t="shared" si="87"/>
        <v>2.5</v>
      </c>
      <c r="BA167" s="76">
        <f>(BA161&lt;AY167)*(BA161&gt;=AX167)*AZ167*BA160</f>
        <v>0</v>
      </c>
      <c r="BB167" s="75">
        <f t="shared" si="88"/>
        <v>5</v>
      </c>
      <c r="BC167" s="76">
        <f t="shared" si="89"/>
        <v>6</v>
      </c>
      <c r="BD167" s="76">
        <f t="shared" si="90"/>
        <v>2.5</v>
      </c>
      <c r="BE167" s="83">
        <f>(BE161&lt;BC167)*(BE161&gt;=BB167)*BD167*BE160</f>
        <v>0</v>
      </c>
    </row>
    <row r="168" spans="1:60" ht="13.5" thickBot="1">
      <c r="A168" s="155">
        <v>21</v>
      </c>
      <c r="B168" s="156"/>
      <c r="C168" s="157" t="e">
        <f>VLOOKUP(B168,VOTI!$C$1:$Q$500,15,FALSE)</f>
        <v>#N/A</v>
      </c>
      <c r="D168" s="158"/>
      <c r="E168" s="157"/>
      <c r="F168" s="157"/>
      <c r="G168" s="157"/>
      <c r="H168" s="157"/>
      <c r="I168" s="157"/>
      <c r="J168" s="157"/>
      <c r="K168" s="157"/>
      <c r="L168" s="159"/>
      <c r="M168" s="155">
        <v>21</v>
      </c>
      <c r="N168" s="156"/>
      <c r="O168" s="157" t="e">
        <f>VLOOKUP(N168,VOTI!$C$1:$Q$500,15,FALSE)</f>
        <v>#N/A</v>
      </c>
      <c r="P168" s="158"/>
      <c r="Q168" s="157"/>
      <c r="R168" s="157"/>
      <c r="S168" s="157"/>
      <c r="T168" s="157"/>
      <c r="U168" s="157"/>
      <c r="V168" s="157"/>
      <c r="W168" s="157"/>
      <c r="X168" s="159"/>
      <c r="Y168" s="8"/>
      <c r="Z168" s="190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82"/>
      <c r="AO168" s="76"/>
      <c r="AP168" s="76"/>
      <c r="AQ168" s="76"/>
      <c r="AR168" s="83"/>
      <c r="AS168" s="82"/>
      <c r="AT168" s="76"/>
      <c r="AU168" s="76"/>
      <c r="AV168" s="76"/>
      <c r="AW168" s="76"/>
      <c r="AX168" s="75">
        <f t="shared" si="85"/>
        <v>6</v>
      </c>
      <c r="AY168" s="76">
        <f t="shared" si="86"/>
        <v>7</v>
      </c>
      <c r="AZ168" s="76">
        <f t="shared" si="87"/>
        <v>3</v>
      </c>
      <c r="BA168" s="76">
        <f>(BA161&lt;AY168)*(BA161&gt;=AX168)*AZ168*BA160</f>
        <v>0</v>
      </c>
      <c r="BB168" s="75">
        <f t="shared" si="88"/>
        <v>6</v>
      </c>
      <c r="BC168" s="76">
        <f t="shared" si="89"/>
        <v>7</v>
      </c>
      <c r="BD168" s="76">
        <f t="shared" si="90"/>
        <v>3</v>
      </c>
      <c r="BE168" s="83">
        <f>(BE161&lt;BC168)*(BE161&gt;=BB168)*BD168*BE160</f>
        <v>0</v>
      </c>
      <c r="BH168" s="10"/>
    </row>
    <row r="169" spans="1:57" ht="13.5" thickTop="1">
      <c r="A169" s="127"/>
      <c r="B169" s="128" t="s">
        <v>16</v>
      </c>
      <c r="C169" s="129"/>
      <c r="D169" s="129"/>
      <c r="E169" s="129"/>
      <c r="F169" s="129"/>
      <c r="G169" s="129"/>
      <c r="H169" s="129"/>
      <c r="I169" s="129"/>
      <c r="J169" s="129"/>
      <c r="K169" s="129"/>
      <c r="L169" s="130"/>
      <c r="M169" s="127"/>
      <c r="N169" s="128" t="s">
        <v>16</v>
      </c>
      <c r="O169" s="129"/>
      <c r="P169" s="129"/>
      <c r="Q169" s="129"/>
      <c r="R169" s="129"/>
      <c r="S169" s="129"/>
      <c r="T169" s="129"/>
      <c r="U169" s="129"/>
      <c r="V169" s="129"/>
      <c r="W169" s="129"/>
      <c r="X169" s="130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88" t="s">
        <v>20</v>
      </c>
      <c r="AO169" s="76"/>
      <c r="AP169" s="76"/>
      <c r="AQ169" s="76">
        <f>4-C172</f>
        <v>1</v>
      </c>
      <c r="AR169" s="83"/>
      <c r="AS169" s="88" t="s">
        <v>20</v>
      </c>
      <c r="AT169" s="76"/>
      <c r="AU169" s="76"/>
      <c r="AV169" s="76">
        <f>4-O172</f>
        <v>1</v>
      </c>
      <c r="AW169" s="76"/>
      <c r="AX169" s="75">
        <f t="shared" si="85"/>
        <v>7</v>
      </c>
      <c r="AY169" s="76">
        <f t="shared" si="86"/>
        <v>8</v>
      </c>
      <c r="AZ169" s="76">
        <f t="shared" si="87"/>
        <v>3.5</v>
      </c>
      <c r="BA169" s="76">
        <f>(BA161&lt;AY169)*(BA161&gt;=AX169)*AZ169*BA160</f>
        <v>0</v>
      </c>
      <c r="BB169" s="75">
        <f t="shared" si="88"/>
        <v>7</v>
      </c>
      <c r="BC169" s="76">
        <f t="shared" si="89"/>
        <v>8</v>
      </c>
      <c r="BD169" s="76">
        <f t="shared" si="90"/>
        <v>3.5</v>
      </c>
      <c r="BE169" s="83">
        <f>(BE161&lt;BC169)*(BE161&gt;=BB169)*BD169*BE160</f>
        <v>0</v>
      </c>
    </row>
    <row r="170" spans="1:57" ht="15.75">
      <c r="A170" s="127"/>
      <c r="B170" s="129" t="s">
        <v>17</v>
      </c>
      <c r="C170" s="131">
        <v>1</v>
      </c>
      <c r="D170" s="131"/>
      <c r="E170" s="129"/>
      <c r="F170" s="129"/>
      <c r="G170" s="129"/>
      <c r="H170" s="129"/>
      <c r="I170" s="129"/>
      <c r="J170" s="129"/>
      <c r="K170" s="129"/>
      <c r="L170" s="132">
        <f>C170*3</f>
        <v>3</v>
      </c>
      <c r="M170" s="129"/>
      <c r="N170" s="129" t="s">
        <v>17</v>
      </c>
      <c r="O170" s="131">
        <v>0</v>
      </c>
      <c r="P170" s="131"/>
      <c r="Q170" s="129"/>
      <c r="R170" s="129"/>
      <c r="S170" s="129"/>
      <c r="T170" s="129"/>
      <c r="U170" s="129"/>
      <c r="V170" s="129"/>
      <c r="W170" s="129"/>
      <c r="X170" s="132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89" t="s">
        <v>23</v>
      </c>
      <c r="AO170" s="90"/>
      <c r="AP170" s="90"/>
      <c r="AQ170" s="90"/>
      <c r="AR170" s="91">
        <f>SUM(AQ158:AQ170)</f>
        <v>-3</v>
      </c>
      <c r="AS170" s="89" t="s">
        <v>23</v>
      </c>
      <c r="AT170" s="90"/>
      <c r="AU170" s="90"/>
      <c r="AV170" s="90"/>
      <c r="AW170" s="92">
        <f>SUM(AV158:AV170)</f>
        <v>4</v>
      </c>
      <c r="AX170" s="75">
        <f t="shared" si="85"/>
        <v>8</v>
      </c>
      <c r="AY170" s="76">
        <v>100</v>
      </c>
      <c r="AZ170" s="76">
        <f t="shared" si="87"/>
        <v>4</v>
      </c>
      <c r="BA170" s="76">
        <f>(BA161&lt;AY170)*(BA161&gt;=AX170)*AZ170*BA160</f>
        <v>0</v>
      </c>
      <c r="BB170" s="75">
        <f t="shared" si="88"/>
        <v>8</v>
      </c>
      <c r="BC170" s="76">
        <v>100</v>
      </c>
      <c r="BD170" s="76">
        <f t="shared" si="90"/>
        <v>4</v>
      </c>
      <c r="BE170" s="83">
        <f>(BE161&lt;BC170)*(BE161&gt;=BB170)*BD170*BE160</f>
        <v>0</v>
      </c>
    </row>
    <row r="171" spans="1:57" ht="15">
      <c r="A171" s="127"/>
      <c r="B171" s="129" t="s">
        <v>18</v>
      </c>
      <c r="C171" s="133">
        <v>3</v>
      </c>
      <c r="D171" s="133">
        <v>5</v>
      </c>
      <c r="E171" s="133">
        <v>2</v>
      </c>
      <c r="F171" s="134"/>
      <c r="G171" s="134"/>
      <c r="H171" s="129"/>
      <c r="I171" s="129"/>
      <c r="J171" s="129"/>
      <c r="K171" s="129"/>
      <c r="L171" s="130"/>
      <c r="M171" s="129"/>
      <c r="N171" s="129" t="s">
        <v>18</v>
      </c>
      <c r="O171" s="133">
        <v>3</v>
      </c>
      <c r="P171" s="133">
        <v>4</v>
      </c>
      <c r="Q171" s="133">
        <v>3</v>
      </c>
      <c r="R171" s="134"/>
      <c r="S171" s="134"/>
      <c r="T171" s="129"/>
      <c r="U171" s="129"/>
      <c r="V171" s="129"/>
      <c r="W171" s="129"/>
      <c r="X171" s="130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84"/>
      <c r="AO171" s="76"/>
      <c r="AP171" s="76"/>
      <c r="AQ171" s="76"/>
      <c r="AR171" s="76"/>
      <c r="AS171" s="76"/>
      <c r="AT171" s="76"/>
      <c r="AU171" s="76"/>
      <c r="AV171" s="76"/>
      <c r="AW171" s="76"/>
      <c r="BA171" s="93">
        <f>SUM(BA162:BA170)</f>
        <v>1</v>
      </c>
      <c r="BB171" s="94"/>
      <c r="BC171" s="95"/>
      <c r="BD171" s="95"/>
      <c r="BE171" s="96">
        <f>SUM(BE162:BE170)</f>
        <v>-1</v>
      </c>
    </row>
    <row r="172" spans="1:57" s="14" customFormat="1" ht="15">
      <c r="A172" s="127"/>
      <c r="B172" s="129" t="s">
        <v>19</v>
      </c>
      <c r="C172" s="135">
        <f>C171</f>
        <v>3</v>
      </c>
      <c r="D172" s="135">
        <f>D171</f>
        <v>5</v>
      </c>
      <c r="E172" s="135">
        <f>E171</f>
        <v>2</v>
      </c>
      <c r="F172" s="134"/>
      <c r="G172" s="134"/>
      <c r="H172" s="129"/>
      <c r="I172" s="129"/>
      <c r="J172" s="129"/>
      <c r="K172" s="129"/>
      <c r="L172" s="130"/>
      <c r="M172" s="129"/>
      <c r="N172" s="129" t="s">
        <v>19</v>
      </c>
      <c r="O172" s="135">
        <f>O171</f>
        <v>3</v>
      </c>
      <c r="P172" s="135">
        <f>P171</f>
        <v>4</v>
      </c>
      <c r="Q172" s="135">
        <f>Q171</f>
        <v>3</v>
      </c>
      <c r="R172" s="134"/>
      <c r="S172" s="134"/>
      <c r="T172" s="129"/>
      <c r="U172" s="129"/>
      <c r="V172" s="129"/>
      <c r="W172" s="129"/>
      <c r="X172" s="130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84"/>
      <c r="AO172" s="76"/>
      <c r="AP172" s="76"/>
      <c r="AQ172" s="76"/>
      <c r="AR172" s="76"/>
      <c r="AS172" s="76"/>
      <c r="AT172" s="76"/>
      <c r="AU172" s="76"/>
      <c r="AV172" s="76"/>
      <c r="AW172" s="76"/>
      <c r="AX172" s="75"/>
      <c r="AY172" s="76"/>
      <c r="AZ172" s="76"/>
      <c r="BA172" s="97"/>
      <c r="BB172" s="94"/>
      <c r="BC172" s="95"/>
      <c r="BD172" s="95"/>
      <c r="BE172" s="98"/>
    </row>
    <row r="173" spans="1:57" ht="15">
      <c r="A173" s="136"/>
      <c r="B173" s="137" t="s">
        <v>21</v>
      </c>
      <c r="C173" s="138"/>
      <c r="D173" s="138"/>
      <c r="E173" s="138"/>
      <c r="F173" s="139"/>
      <c r="G173" s="138"/>
      <c r="H173" s="137"/>
      <c r="I173" s="137"/>
      <c r="J173" s="137"/>
      <c r="K173" s="137"/>
      <c r="L173" s="140">
        <f>AW170</f>
        <v>4</v>
      </c>
      <c r="M173" s="136"/>
      <c r="N173" s="137" t="s">
        <v>22</v>
      </c>
      <c r="O173" s="138"/>
      <c r="P173" s="138"/>
      <c r="Q173" s="138"/>
      <c r="R173" s="139"/>
      <c r="S173" s="138"/>
      <c r="T173" s="137"/>
      <c r="U173" s="137"/>
      <c r="V173" s="137"/>
      <c r="W173" s="137"/>
      <c r="X173" s="140">
        <f>AR170</f>
        <v>-3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84"/>
      <c r="AO173" s="76"/>
      <c r="AP173" s="76"/>
      <c r="AQ173" s="76"/>
      <c r="AR173" s="76"/>
      <c r="AS173" s="76"/>
      <c r="AT173" s="76"/>
      <c r="AU173" s="76"/>
      <c r="AV173" s="76"/>
      <c r="AW173" s="76"/>
      <c r="BA173" s="97"/>
      <c r="BB173" s="94"/>
      <c r="BC173" s="95"/>
      <c r="BD173" s="95"/>
      <c r="BE173" s="98"/>
    </row>
    <row r="174" spans="1:57" ht="15">
      <c r="A174" s="127"/>
      <c r="B174" s="141" t="s">
        <v>24</v>
      </c>
      <c r="C174" s="142"/>
      <c r="D174" s="142"/>
      <c r="E174" s="142"/>
      <c r="F174" s="143"/>
      <c r="G174" s="142"/>
      <c r="H174" s="141"/>
      <c r="I174" s="141"/>
      <c r="J174" s="141"/>
      <c r="K174" s="141"/>
      <c r="L174" s="144">
        <f>BA171</f>
        <v>1</v>
      </c>
      <c r="M174" s="127"/>
      <c r="N174" s="141" t="s">
        <v>25</v>
      </c>
      <c r="O174" s="142"/>
      <c r="P174" s="142"/>
      <c r="Q174" s="142"/>
      <c r="R174" s="143"/>
      <c r="S174" s="142"/>
      <c r="T174" s="141"/>
      <c r="U174" s="141"/>
      <c r="V174" s="141"/>
      <c r="W174" s="141"/>
      <c r="X174" s="144">
        <f>BE171</f>
        <v>-1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84"/>
      <c r="AO174" s="76"/>
      <c r="AP174" s="76"/>
      <c r="AQ174" s="76"/>
      <c r="AR174" s="76"/>
      <c r="AS174" s="76"/>
      <c r="AT174" s="76"/>
      <c r="AU174" s="76"/>
      <c r="AV174" s="76"/>
      <c r="AW174" s="76"/>
      <c r="BA174" s="97"/>
      <c r="BB174" s="94"/>
      <c r="BC174" s="95"/>
      <c r="BD174" s="95"/>
      <c r="BE174" s="98"/>
    </row>
    <row r="175" spans="1:57" ht="15">
      <c r="A175" s="145"/>
      <c r="B175" s="146"/>
      <c r="C175" s="147" t="s">
        <v>26</v>
      </c>
      <c r="D175" s="147" t="s">
        <v>27</v>
      </c>
      <c r="E175" s="147" t="s">
        <v>28</v>
      </c>
      <c r="F175" s="146"/>
      <c r="G175" s="146"/>
      <c r="H175" s="146"/>
      <c r="I175" s="146"/>
      <c r="J175" s="146"/>
      <c r="K175" s="146"/>
      <c r="L175" s="148">
        <f>SUM(L147:L174)</f>
        <v>80</v>
      </c>
      <c r="M175" s="145"/>
      <c r="N175" s="146"/>
      <c r="O175" s="147" t="s">
        <v>26</v>
      </c>
      <c r="P175" s="147" t="s">
        <v>27</v>
      </c>
      <c r="Q175" s="147" t="s">
        <v>28</v>
      </c>
      <c r="R175" s="146"/>
      <c r="S175" s="146"/>
      <c r="T175" s="146"/>
      <c r="U175" s="146"/>
      <c r="V175" s="146"/>
      <c r="W175" s="146"/>
      <c r="X175" s="148">
        <f>SUM(X147:X174)</f>
        <v>63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99"/>
      <c r="AO175" s="90"/>
      <c r="AP175" s="90"/>
      <c r="AQ175" s="90"/>
      <c r="AR175" s="90"/>
      <c r="AS175" s="90"/>
      <c r="AT175" s="90"/>
      <c r="AU175" s="90"/>
      <c r="AV175" s="90"/>
      <c r="AW175" s="90"/>
      <c r="AX175" s="100"/>
      <c r="AY175" s="90"/>
      <c r="AZ175" s="90"/>
      <c r="BA175" s="90"/>
      <c r="BB175" s="100"/>
      <c r="BC175" s="90"/>
      <c r="BD175" s="90"/>
      <c r="BE175" s="101"/>
    </row>
    <row r="176" spans="9:24" ht="24.75" customHeight="1">
      <c r="I176" s="77">
        <f>(J176=V176)*((L175-X175)&gt;=4)</f>
        <v>0</v>
      </c>
      <c r="J176" s="78">
        <f>1*(L175&gt;=66)+1*(L175&gt;=72)+1*(L175&gt;=77)+1*(L175&gt;=81)+1*(L175&gt;=85)+1*(L175&gt;=89)+1*(L175&gt;=93)+1*(L175&gt;=97)+1*(L175&gt;=101)+1*(L175&gt;=104)</f>
        <v>3</v>
      </c>
      <c r="K176" s="78"/>
      <c r="L176" s="160">
        <f>J176+(J176&lt;V176)*((X175-L175)&lt;3)+(X175&lt;59)+(J176=V176)*((L175-X175)&gt;=4)</f>
        <v>3</v>
      </c>
      <c r="U176" s="77">
        <f>(J176=V176)*((X175-L175)&gt;=4)</f>
        <v>0</v>
      </c>
      <c r="V176" s="78">
        <f>1*(X175&gt;=66)+1*(X175&gt;=72)+1*(X175&gt;=77)+1*(X175&gt;=81)+1*(X175&gt;=85)+1*(X175&gt;=89)+1*(X175&gt;=93)+1*(X175&gt;=97)+1*(X175&gt;=101)+1*(X175&gt;=104)</f>
        <v>0</v>
      </c>
      <c r="W176" s="78"/>
      <c r="X176" s="160">
        <f>V176+(V176&lt;J176)*((L175-X175)&lt;3)+(L175&lt;59)+(J176=V176)*((X175-L175)&gt;=4)</f>
        <v>0</v>
      </c>
    </row>
    <row r="177" ht="12.75">
      <c r="A177" s="4" t="s">
        <v>37</v>
      </c>
    </row>
    <row r="178" spans="1:57" s="168" customFormat="1" ht="15.75">
      <c r="A178" s="149">
        <v>9</v>
      </c>
      <c r="B178" s="284" t="s">
        <v>152</v>
      </c>
      <c r="C178" s="153" t="e">
        <f>VLOOKUP(B178,VOTI!$C$1:$Q$500,15,FALSE)</f>
        <v>#N/A</v>
      </c>
      <c r="D178" s="169"/>
      <c r="E178" s="163"/>
      <c r="F178" s="163"/>
      <c r="G178" s="163"/>
      <c r="H178" s="163"/>
      <c r="I178" s="163"/>
      <c r="J178" s="163"/>
      <c r="K178" s="163"/>
      <c r="L178" s="164"/>
      <c r="M178" s="161"/>
      <c r="N178" s="170"/>
      <c r="O178" s="163"/>
      <c r="P178" s="169"/>
      <c r="Q178" s="163"/>
      <c r="R178" s="163"/>
      <c r="S178" s="163"/>
      <c r="T178" s="163"/>
      <c r="U178" s="163"/>
      <c r="V178" s="163"/>
      <c r="W178" s="163"/>
      <c r="X178" s="164"/>
      <c r="Y178" s="165"/>
      <c r="Z178" s="165"/>
      <c r="AA178" s="165"/>
      <c r="AB178" s="166"/>
      <c r="AC178" s="166"/>
      <c r="AD178" s="166"/>
      <c r="AE178" s="166"/>
      <c r="AF178" s="166"/>
      <c r="AG178" s="166"/>
      <c r="AH178" s="166"/>
      <c r="AI178" s="166"/>
      <c r="AJ178" s="166"/>
      <c r="AK178" s="166"/>
      <c r="AL178" s="166"/>
      <c r="AM178" s="166"/>
      <c r="AN178" s="167"/>
      <c r="AX178" s="161"/>
      <c r="AY178" s="169"/>
      <c r="AZ178" s="169"/>
      <c r="BA178" s="169"/>
      <c r="BB178" s="161"/>
      <c r="BC178" s="169"/>
      <c r="BD178" s="169"/>
      <c r="BE178" s="169"/>
    </row>
    <row r="179" spans="1:57" s="168" customFormat="1" ht="12.75">
      <c r="A179" s="161"/>
      <c r="B179" s="162"/>
      <c r="C179" s="163"/>
      <c r="D179" s="169"/>
      <c r="E179" s="163"/>
      <c r="F179" s="163"/>
      <c r="G179" s="163"/>
      <c r="H179" s="163"/>
      <c r="I179" s="163"/>
      <c r="J179" s="163"/>
      <c r="K179" s="163"/>
      <c r="L179" s="164"/>
      <c r="M179" s="161"/>
      <c r="N179" s="170"/>
      <c r="O179" s="163"/>
      <c r="P179" s="169"/>
      <c r="Q179" s="163"/>
      <c r="R179" s="163"/>
      <c r="S179" s="163"/>
      <c r="T179" s="163"/>
      <c r="U179" s="163"/>
      <c r="V179" s="163"/>
      <c r="W179" s="163"/>
      <c r="X179" s="164"/>
      <c r="Y179" s="165"/>
      <c r="Z179" s="165"/>
      <c r="AA179" s="165"/>
      <c r="AB179" s="166"/>
      <c r="AC179" s="166"/>
      <c r="AD179" s="166"/>
      <c r="AE179" s="166"/>
      <c r="AF179" s="166"/>
      <c r="AG179" s="166"/>
      <c r="AH179" s="166"/>
      <c r="AI179" s="166"/>
      <c r="AJ179" s="166"/>
      <c r="AK179" s="166"/>
      <c r="AL179" s="166"/>
      <c r="AM179" s="166"/>
      <c r="AN179" s="167"/>
      <c r="AX179" s="161"/>
      <c r="AY179" s="169"/>
      <c r="AZ179" s="169"/>
      <c r="BA179" s="169"/>
      <c r="BB179" s="161"/>
      <c r="BC179" s="169"/>
      <c r="BD179" s="169"/>
      <c r="BE179" s="169"/>
    </row>
    <row r="180" spans="1:57" s="168" customFormat="1" ht="12.75">
      <c r="A180" s="161"/>
      <c r="B180" s="162"/>
      <c r="C180" s="163"/>
      <c r="D180" s="169"/>
      <c r="E180" s="163"/>
      <c r="F180" s="163"/>
      <c r="G180" s="163"/>
      <c r="H180" s="163"/>
      <c r="I180" s="163"/>
      <c r="J180" s="163"/>
      <c r="K180" s="163"/>
      <c r="L180" s="164"/>
      <c r="M180" s="161"/>
      <c r="N180" s="170"/>
      <c r="O180" s="163"/>
      <c r="P180" s="169"/>
      <c r="Q180" s="163"/>
      <c r="R180" s="163"/>
      <c r="S180" s="163"/>
      <c r="T180" s="163"/>
      <c r="U180" s="163"/>
      <c r="V180" s="163"/>
      <c r="W180" s="163"/>
      <c r="X180" s="164"/>
      <c r="Y180" s="165"/>
      <c r="Z180" s="165"/>
      <c r="AA180" s="165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6"/>
      <c r="AL180" s="166"/>
      <c r="AM180" s="166"/>
      <c r="AN180" s="167"/>
      <c r="AX180" s="161"/>
      <c r="AY180" s="169"/>
      <c r="AZ180" s="169"/>
      <c r="BA180" s="169"/>
      <c r="BB180" s="161"/>
      <c r="BC180" s="169"/>
      <c r="BD180" s="169"/>
      <c r="BE180" s="169"/>
    </row>
    <row r="181" ht="12.75"/>
    <row r="182" ht="12.75"/>
    <row r="183" spans="1:57" s="199" customFormat="1" ht="22.5">
      <c r="A183" s="198" t="s">
        <v>339</v>
      </c>
      <c r="B183" s="198"/>
      <c r="L183" s="200"/>
      <c r="M183" s="201"/>
      <c r="X183" s="200"/>
      <c r="Y183" s="198"/>
      <c r="Z183" s="198"/>
      <c r="AA183" s="198"/>
      <c r="AB183" s="202"/>
      <c r="AC183" s="202"/>
      <c r="AD183" s="202"/>
      <c r="AE183" s="202"/>
      <c r="AF183" s="202"/>
      <c r="AG183" s="202"/>
      <c r="AH183" s="202"/>
      <c r="AI183" s="202"/>
      <c r="AJ183" s="202"/>
      <c r="AK183" s="202"/>
      <c r="AL183" s="202"/>
      <c r="AM183" s="202"/>
      <c r="AN183" s="203"/>
      <c r="AO183" s="204"/>
      <c r="AP183" s="204"/>
      <c r="AQ183" s="204"/>
      <c r="AR183" s="204"/>
      <c r="AS183" s="204"/>
      <c r="AT183" s="204"/>
      <c r="AU183" s="204"/>
      <c r="AV183" s="204"/>
      <c r="AW183" s="204"/>
      <c r="AX183" s="205"/>
      <c r="AY183" s="206"/>
      <c r="AZ183" s="206"/>
      <c r="BA183" s="206"/>
      <c r="BB183" s="205"/>
      <c r="BC183" s="206"/>
      <c r="BD183" s="206"/>
      <c r="BE183" s="206"/>
    </row>
    <row r="184" spans="1:57" ht="30.75" customHeight="1">
      <c r="A184" s="207" t="s">
        <v>0</v>
      </c>
      <c r="B184" s="208" t="str">
        <f>Y185</f>
        <v>Pellerie St. Germain</v>
      </c>
      <c r="C184" s="209" t="s">
        <v>1</v>
      </c>
      <c r="D184" s="209" t="s">
        <v>2</v>
      </c>
      <c r="E184" s="210" t="s">
        <v>3</v>
      </c>
      <c r="F184" s="210" t="s">
        <v>4</v>
      </c>
      <c r="G184" s="209" t="s">
        <v>5</v>
      </c>
      <c r="H184" s="209" t="s">
        <v>6</v>
      </c>
      <c r="I184" s="210" t="s">
        <v>7</v>
      </c>
      <c r="J184" s="209" t="s">
        <v>8</v>
      </c>
      <c r="K184" s="209" t="s">
        <v>52</v>
      </c>
      <c r="L184" s="211" t="s">
        <v>9</v>
      </c>
      <c r="M184" s="212" t="s">
        <v>0</v>
      </c>
      <c r="N184" s="208" t="str">
        <f>Z185</f>
        <v>Celtic Bhoys '67</v>
      </c>
      <c r="O184" s="209" t="s">
        <v>1</v>
      </c>
      <c r="P184" s="209" t="s">
        <v>2</v>
      </c>
      <c r="Q184" s="210" t="s">
        <v>3</v>
      </c>
      <c r="R184" s="210" t="s">
        <v>4</v>
      </c>
      <c r="S184" s="209" t="s">
        <v>5</v>
      </c>
      <c r="T184" s="209" t="s">
        <v>6</v>
      </c>
      <c r="U184" s="210" t="s">
        <v>7</v>
      </c>
      <c r="V184" s="209" t="s">
        <v>8</v>
      </c>
      <c r="W184" s="209" t="s">
        <v>52</v>
      </c>
      <c r="X184" s="211" t="s">
        <v>9</v>
      </c>
      <c r="Y184" s="6"/>
      <c r="Z184" s="6"/>
      <c r="AA184" s="6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9" t="s">
        <v>10</v>
      </c>
      <c r="AO184" s="80"/>
      <c r="AP184" s="80"/>
      <c r="AQ184" s="80"/>
      <c r="AR184" s="81"/>
      <c r="AS184" s="79" t="s">
        <v>11</v>
      </c>
      <c r="AT184" s="80"/>
      <c r="AU184" s="80"/>
      <c r="AV184" s="80"/>
      <c r="AW184" s="80"/>
      <c r="AX184" s="79"/>
      <c r="AY184" s="80"/>
      <c r="AZ184" s="80"/>
      <c r="BA184" s="80"/>
      <c r="BB184" s="79"/>
      <c r="BC184" s="80"/>
      <c r="BD184" s="80"/>
      <c r="BE184" s="81"/>
    </row>
    <row r="185" spans="1:57" ht="13.5" customHeight="1">
      <c r="A185" s="265">
        <v>22</v>
      </c>
      <c r="B185" s="266" t="s">
        <v>357</v>
      </c>
      <c r="C185" s="214">
        <f>VLOOKUP(B185,VOTI!$C$1:$Q$500,15,FALSE)</f>
        <v>6</v>
      </c>
      <c r="D185" s="214"/>
      <c r="E185" s="214">
        <f>VLOOKUP(B185,VOTI!$C$1:$O$500,4,FALSE)</f>
        <v>1</v>
      </c>
      <c r="F185" s="214"/>
      <c r="G185" s="214">
        <f>VLOOKUP(B185,VOTI!$C$1:$O$500,9,FALSE)</f>
        <v>0</v>
      </c>
      <c r="H185" s="214">
        <f>VLOOKUP(B185,VOTI!$C$1:$O$500,10,FALSE)</f>
        <v>0</v>
      </c>
      <c r="I185" s="214">
        <f>VLOOKUP(B185,VOTI!$C$1:$O$500,5,FALSE)</f>
        <v>0</v>
      </c>
      <c r="J185" s="214">
        <f>VLOOKUP(B185,VOTI!$C$1:$O$500,8,FALSE)</f>
        <v>0</v>
      </c>
      <c r="K185" s="214">
        <f>VLOOKUP(B185,VOTI!$C$1:$O$500,11,FALSE)</f>
        <v>0</v>
      </c>
      <c r="L185" s="215">
        <f>IF(D185=1,3,(C185-E185-F185-G185*0.5-H185*1+3*I185-2*J185-D185+K185))</f>
        <v>5</v>
      </c>
      <c r="M185" s="213">
        <v>1</v>
      </c>
      <c r="N185" s="281" t="s">
        <v>437</v>
      </c>
      <c r="O185" s="214">
        <f>VLOOKUP(N185,VOTI!$C$1:$Q$500,15,FALSE)</f>
        <v>6</v>
      </c>
      <c r="P185" s="214"/>
      <c r="Q185" s="214">
        <f>VLOOKUP(N185,VOTI!$C$1:$O$500,4,FALSE)</f>
        <v>2</v>
      </c>
      <c r="R185" s="214"/>
      <c r="S185" s="214">
        <f>VLOOKUP(N185,VOTI!$C$1:$O$500,9,FALSE)</f>
        <v>0</v>
      </c>
      <c r="T185" s="214">
        <f>VLOOKUP(N185,VOTI!$C$1:$O$500,10,FALSE)</f>
        <v>0</v>
      </c>
      <c r="U185" s="214">
        <f>VLOOKUP(N185,VOTI!$C$1:$O$500,5,FALSE)</f>
        <v>0</v>
      </c>
      <c r="V185" s="214">
        <f>VLOOKUP(N185,VOTI!$C$1:$O$500,8,FALSE)</f>
        <v>0</v>
      </c>
      <c r="W185" s="214">
        <f>VLOOKUP(N185,VOTI!$C$1:$O$500,11,FALSE)</f>
        <v>0</v>
      </c>
      <c r="X185" s="215">
        <f>IF(P185=1,3,(O185-Q185-R185-S185*0.5-T185*1+3*U185-2*V185-P185+W185))</f>
        <v>4</v>
      </c>
      <c r="Y185" s="171" t="str">
        <f>'[1]Coppa Italia TP'!A5</f>
        <v>Pellerie St. Germain</v>
      </c>
      <c r="Z185" s="172" t="str">
        <f>'[1]Coppa Italia TP'!B5</f>
        <v>Celtic Bhoys '67</v>
      </c>
      <c r="AA185" s="8">
        <f>L214</f>
        <v>1</v>
      </c>
      <c r="AB185" s="17">
        <f>X214</f>
        <v>3</v>
      </c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82"/>
      <c r="AO185" s="76"/>
      <c r="AP185" s="76"/>
      <c r="AQ185" s="76"/>
      <c r="AR185" s="83"/>
      <c r="AS185" s="82"/>
      <c r="AT185" s="76"/>
      <c r="AU185" s="76"/>
      <c r="AV185" s="76"/>
      <c r="AW185" s="76"/>
      <c r="BE185" s="83"/>
    </row>
    <row r="186" spans="1:60" ht="13.5" customHeight="1">
      <c r="A186" s="267">
        <v>11</v>
      </c>
      <c r="B186" s="266" t="s">
        <v>358</v>
      </c>
      <c r="C186" s="216">
        <f>VLOOKUP(B186,VOTI!$C$1:$Q$500,15,FALSE)</f>
        <v>6</v>
      </c>
      <c r="D186" s="216"/>
      <c r="E186" s="216">
        <f>VLOOKUP(B186,VOTI!$C$1:$O$500,3,FALSE)</f>
        <v>0</v>
      </c>
      <c r="F186" s="216">
        <f>VLOOKUP(B186,VOTI!$C$1:$O$500,7,FALSE)</f>
        <v>0</v>
      </c>
      <c r="G186" s="216">
        <f>VLOOKUP(B186,VOTI!$C$1:$O$500,9,FALSE)</f>
        <v>0</v>
      </c>
      <c r="H186" s="216">
        <f>VLOOKUP(B186,VOTI!$C$1:$O$500,10,FALSE)</f>
        <v>0</v>
      </c>
      <c r="I186" s="216">
        <f>VLOOKUP(B186,VOTI!$C$1:$O$500,6,FALSE)</f>
        <v>0</v>
      </c>
      <c r="J186" s="216">
        <f>VLOOKUP(B186,VOTI!$C$1:$O$500,8,FALSE)</f>
        <v>0</v>
      </c>
      <c r="K186" s="216">
        <f>VLOOKUP(B186,VOTI!$C$1:$O$500,11,FALSE)</f>
        <v>0</v>
      </c>
      <c r="L186" s="215">
        <f>C186+3*E186+2*F186-G186*0.5-H186*1-2*I186-2*J186-D186+K186</f>
        <v>6</v>
      </c>
      <c r="M186" s="213">
        <v>2</v>
      </c>
      <c r="N186" s="282" t="s">
        <v>438</v>
      </c>
      <c r="O186" s="216">
        <f>VLOOKUP(N186,VOTI!$C$1:$Q$500,15,FALSE)</f>
        <v>7.5</v>
      </c>
      <c r="P186" s="216"/>
      <c r="Q186" s="216">
        <f>VLOOKUP(N186,VOTI!$C$1:$O$500,3,FALSE)</f>
        <v>0</v>
      </c>
      <c r="R186" s="216">
        <f>VLOOKUP(N186,VOTI!$C$1:$O$500,7,FALSE)</f>
        <v>0</v>
      </c>
      <c r="S186" s="216">
        <f>VLOOKUP(N186,VOTI!$C$1:$O$500,9,FALSE)</f>
        <v>1</v>
      </c>
      <c r="T186" s="216">
        <f>VLOOKUP(N186,VOTI!$C$1:$O$500,10,FALSE)</f>
        <v>0</v>
      </c>
      <c r="U186" s="216">
        <f>VLOOKUP(N186,VOTI!$C$1:$O$500,6,FALSE)</f>
        <v>0</v>
      </c>
      <c r="V186" s="216">
        <f>VLOOKUP(N186,VOTI!$C$1:$O$500,8,FALSE)</f>
        <v>0</v>
      </c>
      <c r="W186" s="216">
        <f>VLOOKUP(N186,VOTI!$C$1:$O$500,11,FALSE)</f>
        <v>1</v>
      </c>
      <c r="X186" s="215">
        <f>O186+3*Q186+2*R186-S186*0.5-T186*1-2*U186-2*V186-P186+W186</f>
        <v>8</v>
      </c>
      <c r="Y186" s="175" t="str">
        <f>'[1]Coppa Italia TP'!A6</f>
        <v>Galatosoray</v>
      </c>
      <c r="Z186" s="176" t="str">
        <f>'[1]Coppa Italia TP'!B6</f>
        <v>Rob City</v>
      </c>
      <c r="AA186" s="8">
        <f>L250</f>
        <v>1</v>
      </c>
      <c r="AB186" s="17">
        <f>X250</f>
        <v>3</v>
      </c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82">
        <v>1</v>
      </c>
      <c r="AO186" s="76">
        <f>1*OR(C210&gt;=AN186)</f>
        <v>1</v>
      </c>
      <c r="AP186" s="76">
        <f aca="true" t="shared" si="91" ref="AP186:AP191">AO186*C186</f>
        <v>6</v>
      </c>
      <c r="AQ186" s="76"/>
      <c r="AR186" s="83"/>
      <c r="AS186" s="82">
        <v>1</v>
      </c>
      <c r="AT186" s="76">
        <f>1*OR(O210&gt;=AS186)</f>
        <v>1</v>
      </c>
      <c r="AU186" s="76">
        <f aca="true" t="shared" si="92" ref="AU186:AU191">AT186*O186</f>
        <v>7.5</v>
      </c>
      <c r="AV186" s="76"/>
      <c r="AW186" s="76"/>
      <c r="AX186" s="75">
        <v>1</v>
      </c>
      <c r="BB186" s="75">
        <v>1</v>
      </c>
      <c r="BE186" s="83"/>
      <c r="BH186" s="10"/>
    </row>
    <row r="187" spans="1:60" ht="15.75">
      <c r="A187" s="267">
        <v>25</v>
      </c>
      <c r="B187" s="266" t="s">
        <v>359</v>
      </c>
      <c r="C187" s="216">
        <f>VLOOKUP(B187,VOTI!$C$1:$Q$500,15,FALSE)</f>
        <v>4</v>
      </c>
      <c r="D187" s="216"/>
      <c r="E187" s="216">
        <f>VLOOKUP(B187,VOTI!$C$1:$O$500,3,FALSE)</f>
        <v>0</v>
      </c>
      <c r="F187" s="216">
        <f>VLOOKUP(B187,VOTI!$C$1:$O$500,7,FALSE)</f>
        <v>0</v>
      </c>
      <c r="G187" s="216">
        <f>VLOOKUP(B187,VOTI!$C$1:$O$500,9,FALSE)</f>
        <v>0</v>
      </c>
      <c r="H187" s="216">
        <f>VLOOKUP(B187,VOTI!$C$1:$O$500,10,FALSE)</f>
        <v>1</v>
      </c>
      <c r="I187" s="216">
        <f>VLOOKUP(B187,VOTI!$C$1:$O$500,6,FALSE)</f>
        <v>0</v>
      </c>
      <c r="J187" s="216">
        <f>VLOOKUP(B187,VOTI!$C$1:$O$500,8,FALSE)</f>
        <v>0</v>
      </c>
      <c r="K187" s="216">
        <f>VLOOKUP(B187,VOTI!$C$1:$O$500,11,FALSE)</f>
        <v>0</v>
      </c>
      <c r="L187" s="215">
        <f aca="true" t="shared" si="93" ref="L187:L194">C187+3*E187+2*F187-G187*0.5-H187*1-2*I187-2*J187-D187+K187</f>
        <v>3</v>
      </c>
      <c r="M187" s="213">
        <v>3</v>
      </c>
      <c r="N187" s="281" t="s">
        <v>439</v>
      </c>
      <c r="O187" s="216">
        <f>VLOOKUP(N187,VOTI!$C$1:$Q$500,15,FALSE)</f>
        <v>6.5</v>
      </c>
      <c r="P187" s="216"/>
      <c r="Q187" s="216">
        <f>VLOOKUP(N187,VOTI!$C$1:$O$500,3,FALSE)</f>
        <v>0</v>
      </c>
      <c r="R187" s="216">
        <f>VLOOKUP(N187,VOTI!$C$1:$O$500,7,FALSE)</f>
        <v>0</v>
      </c>
      <c r="S187" s="216">
        <f>VLOOKUP(N187,VOTI!$C$1:$O$500,9,FALSE)</f>
        <v>0</v>
      </c>
      <c r="T187" s="216">
        <f>VLOOKUP(N187,VOTI!$C$1:$O$500,10,FALSE)</f>
        <v>0</v>
      </c>
      <c r="U187" s="216">
        <f>VLOOKUP(N187,VOTI!$C$1:$O$500,6,FALSE)</f>
        <v>0</v>
      </c>
      <c r="V187" s="216">
        <f>VLOOKUP(N187,VOTI!$C$1:$O$500,8,FALSE)</f>
        <v>0</v>
      </c>
      <c r="W187" s="216">
        <f>VLOOKUP(N187,VOTI!$C$1:$O$500,11,FALSE)</f>
        <v>0</v>
      </c>
      <c r="X187" s="215">
        <f aca="true" t="shared" si="94" ref="X187:X195">O187+3*Q187+2*R187-S187*0.5-T187*1-2*U187-2*V187-P187+W187</f>
        <v>6.5</v>
      </c>
      <c r="Y187" s="8"/>
      <c r="Z187" s="8"/>
      <c r="AA187" s="8"/>
      <c r="AB187" s="17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82">
        <v>2</v>
      </c>
      <c r="AO187" s="76">
        <f>1*OR(C210&gt;=AN187)</f>
        <v>1</v>
      </c>
      <c r="AP187" s="76">
        <f t="shared" si="91"/>
        <v>4</v>
      </c>
      <c r="AQ187" s="76"/>
      <c r="AR187" s="83"/>
      <c r="AS187" s="82">
        <v>2</v>
      </c>
      <c r="AT187" s="76">
        <f>1*OR(O210&gt;=AS187)</f>
        <v>1</v>
      </c>
      <c r="AU187" s="76">
        <f t="shared" si="92"/>
        <v>6.5</v>
      </c>
      <c r="AV187" s="76"/>
      <c r="AW187" s="76"/>
      <c r="AX187" s="75">
        <v>2</v>
      </c>
      <c r="BB187" s="75">
        <v>2</v>
      </c>
      <c r="BE187" s="83"/>
      <c r="BH187" s="10"/>
    </row>
    <row r="188" spans="1:60" ht="15.75">
      <c r="A188" s="267">
        <v>3</v>
      </c>
      <c r="B188" s="266" t="s">
        <v>360</v>
      </c>
      <c r="C188" s="216">
        <f>VLOOKUP(B188,VOTI!$C$1:$Q$500,15,FALSE)</f>
        <v>5</v>
      </c>
      <c r="D188" s="216"/>
      <c r="E188" s="216">
        <f>VLOOKUP(B188,VOTI!$C$1:$O$500,3,FALSE)</f>
        <v>0</v>
      </c>
      <c r="F188" s="216">
        <f>VLOOKUP(B188,VOTI!$C$1:$O$500,7,FALSE)</f>
        <v>0</v>
      </c>
      <c r="G188" s="216">
        <f>VLOOKUP(B188,VOTI!$C$1:$O$500,9,FALSE)</f>
        <v>0</v>
      </c>
      <c r="H188" s="216">
        <f>VLOOKUP(B188,VOTI!$C$1:$O$500,10,FALSE)</f>
        <v>1</v>
      </c>
      <c r="I188" s="216">
        <f>VLOOKUP(B188,VOTI!$C$1:$O$500,6,FALSE)</f>
        <v>0</v>
      </c>
      <c r="J188" s="216">
        <f>VLOOKUP(B188,VOTI!$C$1:$O$500,8,FALSE)</f>
        <v>0</v>
      </c>
      <c r="K188" s="216">
        <f>VLOOKUP(B188,VOTI!$C$1:$O$500,11,FALSE)</f>
        <v>0</v>
      </c>
      <c r="L188" s="215">
        <f t="shared" si="93"/>
        <v>4</v>
      </c>
      <c r="M188" s="213">
        <v>4</v>
      </c>
      <c r="N188" s="282" t="s">
        <v>633</v>
      </c>
      <c r="O188" s="216">
        <f>VLOOKUP(N188,VOTI!$C$1:$Q$500,15,FALSE)</f>
        <v>6.5</v>
      </c>
      <c r="P188" s="216"/>
      <c r="Q188" s="216">
        <f>VLOOKUP(N188,VOTI!$C$1:$O$500,3,FALSE)</f>
        <v>0</v>
      </c>
      <c r="R188" s="216">
        <f>VLOOKUP(N188,VOTI!$C$1:$O$500,7,FALSE)</f>
        <v>0</v>
      </c>
      <c r="S188" s="216">
        <f>VLOOKUP(N188,VOTI!$C$1:$O$500,9,FALSE)</f>
        <v>0</v>
      </c>
      <c r="T188" s="216">
        <f>VLOOKUP(N188,VOTI!$C$1:$O$500,10,FALSE)</f>
        <v>0</v>
      </c>
      <c r="U188" s="216">
        <f>VLOOKUP(N188,VOTI!$C$1:$O$500,6,FALSE)</f>
        <v>0</v>
      </c>
      <c r="V188" s="216">
        <f>VLOOKUP(N188,VOTI!$C$1:$O$500,8,FALSE)</f>
        <v>0</v>
      </c>
      <c r="W188" s="216">
        <f>VLOOKUP(N188,VOTI!$C$1:$O$500,11,FALSE)</f>
        <v>0</v>
      </c>
      <c r="X188" s="215">
        <f t="shared" si="94"/>
        <v>6.5</v>
      </c>
      <c r="Y188" s="8"/>
      <c r="Z188" s="8"/>
      <c r="AA188" s="8"/>
      <c r="AB188" s="17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82">
        <v>3</v>
      </c>
      <c r="AO188" s="76">
        <f>1*OR(C210&gt;=AN188)</f>
        <v>1</v>
      </c>
      <c r="AP188" s="76">
        <f t="shared" si="91"/>
        <v>5</v>
      </c>
      <c r="AQ188" s="76"/>
      <c r="AR188" s="83"/>
      <c r="AS188" s="82">
        <v>3</v>
      </c>
      <c r="AT188" s="76">
        <f>1*OR(O210&gt;=AS188)</f>
        <v>1</v>
      </c>
      <c r="AU188" s="76">
        <f t="shared" si="92"/>
        <v>6.5</v>
      </c>
      <c r="AV188" s="76"/>
      <c r="AW188" s="76"/>
      <c r="AX188" s="75">
        <v>3</v>
      </c>
      <c r="BB188" s="75">
        <v>3</v>
      </c>
      <c r="BE188" s="83"/>
      <c r="BH188" s="10"/>
    </row>
    <row r="189" spans="1:60" ht="15.75">
      <c r="A189" s="268">
        <v>37</v>
      </c>
      <c r="B189" s="266" t="s">
        <v>361</v>
      </c>
      <c r="C189" s="216">
        <f>VLOOKUP(B189,VOTI!$C$1:$Q$500,15,FALSE)</f>
        <v>5.5</v>
      </c>
      <c r="D189" s="216"/>
      <c r="E189" s="216">
        <f>VLOOKUP(B189,VOTI!$C$1:$O$500,3,FALSE)</f>
        <v>0</v>
      </c>
      <c r="F189" s="216">
        <f>VLOOKUP(B189,VOTI!$C$1:$O$500,7,FALSE)</f>
        <v>0</v>
      </c>
      <c r="G189" s="216">
        <f>VLOOKUP(B189,VOTI!$C$1:$O$500,9,FALSE)</f>
        <v>0</v>
      </c>
      <c r="H189" s="216">
        <f>VLOOKUP(B189,VOTI!$C$1:$O$500,10,FALSE)</f>
        <v>0</v>
      </c>
      <c r="I189" s="216">
        <f>VLOOKUP(B189,VOTI!$C$1:$O$500,6,FALSE)</f>
        <v>0</v>
      </c>
      <c r="J189" s="216">
        <f>VLOOKUP(B189,VOTI!$C$1:$O$500,8,FALSE)</f>
        <v>0</v>
      </c>
      <c r="K189" s="216">
        <f>VLOOKUP(B189,VOTI!$C$1:$O$500,11,FALSE)</f>
        <v>0</v>
      </c>
      <c r="L189" s="215">
        <f t="shared" si="93"/>
        <v>5.5</v>
      </c>
      <c r="M189" s="213">
        <v>5</v>
      </c>
      <c r="N189" s="283" t="s">
        <v>440</v>
      </c>
      <c r="O189" s="216">
        <f>VLOOKUP(N189,VOTI!$C$1:$Q$500,15,FALSE)</f>
        <v>6.5</v>
      </c>
      <c r="P189" s="216"/>
      <c r="Q189" s="216">
        <f>VLOOKUP(N189,VOTI!$C$1:$O$500,3,FALSE)</f>
        <v>1</v>
      </c>
      <c r="R189" s="216">
        <f>VLOOKUP(N189,VOTI!$C$1:$O$500,7,FALSE)</f>
        <v>0</v>
      </c>
      <c r="S189" s="216">
        <f>VLOOKUP(N189,VOTI!$C$1:$O$500,9,FALSE)</f>
        <v>1</v>
      </c>
      <c r="T189" s="216">
        <f>VLOOKUP(N189,VOTI!$C$1:$O$500,10,FALSE)</f>
        <v>0</v>
      </c>
      <c r="U189" s="216">
        <f>VLOOKUP(N189,VOTI!$C$1:$O$500,6,FALSE)</f>
        <v>0</v>
      </c>
      <c r="V189" s="216">
        <f>VLOOKUP(N189,VOTI!$C$1:$O$500,8,FALSE)</f>
        <v>0</v>
      </c>
      <c r="W189" s="216">
        <f>VLOOKUP(N189,VOTI!$C$1:$O$500,11,FALSE)</f>
        <v>0</v>
      </c>
      <c r="X189" s="215">
        <f t="shared" si="94"/>
        <v>9</v>
      </c>
      <c r="Y189" s="8"/>
      <c r="Z189" s="8"/>
      <c r="AA189" s="8"/>
      <c r="AB189" s="17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82">
        <v>4</v>
      </c>
      <c r="AO189" s="76">
        <f>1*OR(C210&gt;=AN189)</f>
        <v>0</v>
      </c>
      <c r="AP189" s="76">
        <f t="shared" si="91"/>
        <v>0</v>
      </c>
      <c r="AQ189" s="76"/>
      <c r="AR189" s="83"/>
      <c r="AS189" s="82">
        <v>4</v>
      </c>
      <c r="AT189" s="76">
        <f>1*OR(O210&gt;=AS189)</f>
        <v>0</v>
      </c>
      <c r="AU189" s="76">
        <f t="shared" si="92"/>
        <v>0</v>
      </c>
      <c r="AV189" s="76"/>
      <c r="AW189" s="76"/>
      <c r="AX189" s="75">
        <v>4</v>
      </c>
      <c r="AY189" s="76">
        <f>1*(C209&lt;AX189)*(AX189&lt;=(C209+D210))</f>
        <v>1</v>
      </c>
      <c r="AZ189" s="76">
        <f aca="true" t="shared" si="95" ref="AZ189:AZ195">C189*AY189</f>
        <v>5.5</v>
      </c>
      <c r="BB189" s="75">
        <v>4</v>
      </c>
      <c r="BC189" s="76">
        <f>1*(O209&lt;BB189)*(BB189&lt;=(O209+P210))</f>
        <v>1</v>
      </c>
      <c r="BD189" s="76">
        <f aca="true" t="shared" si="96" ref="BD189:BD195">O189*BC189</f>
        <v>6.5</v>
      </c>
      <c r="BE189" s="83"/>
      <c r="BH189" s="10"/>
    </row>
    <row r="190" spans="1:60" ht="15.75">
      <c r="A190" s="268">
        <v>15</v>
      </c>
      <c r="B190" s="266" t="s">
        <v>362</v>
      </c>
      <c r="C190" s="216">
        <f>VLOOKUP(B190,VOTI!$C$1:$Q$500,15,FALSE)</f>
        <v>8</v>
      </c>
      <c r="D190" s="216"/>
      <c r="E190" s="216">
        <f>VLOOKUP(B190,VOTI!$C$1:$O$500,3,FALSE)</f>
        <v>1</v>
      </c>
      <c r="F190" s="216">
        <f>VLOOKUP(B190,VOTI!$C$1:$O$500,7,FALSE)</f>
        <v>0</v>
      </c>
      <c r="G190" s="216">
        <f>VLOOKUP(B190,VOTI!$C$1:$O$500,9,FALSE)</f>
        <v>0</v>
      </c>
      <c r="H190" s="216">
        <f>VLOOKUP(B190,VOTI!$C$1:$O$500,10,FALSE)</f>
        <v>0</v>
      </c>
      <c r="I190" s="216">
        <f>VLOOKUP(B190,VOTI!$C$1:$O$500,6,FALSE)</f>
        <v>0</v>
      </c>
      <c r="J190" s="216">
        <f>VLOOKUP(B190,VOTI!$C$1:$O$500,8,FALSE)</f>
        <v>0</v>
      </c>
      <c r="K190" s="216">
        <f>VLOOKUP(B190,VOTI!$C$1:$O$500,11,FALSE)</f>
        <v>0</v>
      </c>
      <c r="L190" s="215">
        <f t="shared" si="93"/>
        <v>11</v>
      </c>
      <c r="M190" s="213">
        <v>6</v>
      </c>
      <c r="N190" s="282" t="s">
        <v>441</v>
      </c>
      <c r="O190" s="216">
        <f>VLOOKUP(N190,VOTI!$C$1:$Q$500,15,FALSE)</f>
        <v>6</v>
      </c>
      <c r="P190" s="216"/>
      <c r="Q190" s="216">
        <f>VLOOKUP(N190,VOTI!$C$1:$O$500,3,FALSE)</f>
        <v>0</v>
      </c>
      <c r="R190" s="216">
        <f>VLOOKUP(N190,VOTI!$C$1:$O$500,7,FALSE)</f>
        <v>0</v>
      </c>
      <c r="S190" s="216">
        <f>VLOOKUP(N190,VOTI!$C$1:$O$500,9,FALSE)</f>
        <v>0</v>
      </c>
      <c r="T190" s="216">
        <f>VLOOKUP(N190,VOTI!$C$1:$O$500,10,FALSE)</f>
        <v>0</v>
      </c>
      <c r="U190" s="216">
        <f>VLOOKUP(N190,VOTI!$C$1:$O$500,6,FALSE)</f>
        <v>0</v>
      </c>
      <c r="V190" s="216">
        <f>VLOOKUP(N190,VOTI!$C$1:$O$500,8,FALSE)</f>
        <v>0</v>
      </c>
      <c r="W190" s="216">
        <f>VLOOKUP(N190,VOTI!$C$1:$O$500,11,FALSE)</f>
        <v>0</v>
      </c>
      <c r="X190" s="215">
        <f t="shared" si="94"/>
        <v>6</v>
      </c>
      <c r="Y190" s="8"/>
      <c r="Z190" s="8"/>
      <c r="AA190" s="8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82">
        <v>5</v>
      </c>
      <c r="AO190" s="76">
        <f>1*OR(C210&gt;=AN190)</f>
        <v>0</v>
      </c>
      <c r="AP190" s="76">
        <f t="shared" si="91"/>
        <v>0</v>
      </c>
      <c r="AQ190" s="76"/>
      <c r="AR190" s="83"/>
      <c r="AS190" s="82">
        <v>5</v>
      </c>
      <c r="AT190" s="76">
        <f>1*OR(O210&gt;=AS190)</f>
        <v>0</v>
      </c>
      <c r="AU190" s="76">
        <f t="shared" si="92"/>
        <v>0</v>
      </c>
      <c r="AV190" s="76"/>
      <c r="AW190" s="76"/>
      <c r="AX190" s="75">
        <v>5</v>
      </c>
      <c r="AY190" s="76">
        <f>1*(C209&lt;AX190)*(AX190&lt;=(C209+D210))</f>
        <v>1</v>
      </c>
      <c r="AZ190" s="76">
        <f t="shared" si="95"/>
        <v>8</v>
      </c>
      <c r="BB190" s="75">
        <v>5</v>
      </c>
      <c r="BC190" s="76">
        <f>1*(O209&lt;BB190)*(BB190&lt;=(O209+P210))</f>
        <v>1</v>
      </c>
      <c r="BD190" s="76">
        <f t="shared" si="96"/>
        <v>6</v>
      </c>
      <c r="BE190" s="83"/>
      <c r="BH190" s="10"/>
    </row>
    <row r="191" spans="1:60" ht="15.75">
      <c r="A191" s="268">
        <v>7</v>
      </c>
      <c r="B191" s="266" t="s">
        <v>363</v>
      </c>
      <c r="C191" s="216">
        <f>VLOOKUP(B191,VOTI!$C$1:$Q$500,15,FALSE)</f>
        <v>6</v>
      </c>
      <c r="D191" s="216"/>
      <c r="E191" s="216">
        <f>VLOOKUP(B191,VOTI!$C$1:$O$500,3,FALSE)</f>
        <v>0</v>
      </c>
      <c r="F191" s="216">
        <f>VLOOKUP(B191,VOTI!$C$1:$O$500,7,FALSE)</f>
        <v>0</v>
      </c>
      <c r="G191" s="216">
        <f>VLOOKUP(B191,VOTI!$C$1:$O$500,9,FALSE)</f>
        <v>0</v>
      </c>
      <c r="H191" s="216">
        <f>VLOOKUP(B191,VOTI!$C$1:$O$500,10,FALSE)</f>
        <v>0</v>
      </c>
      <c r="I191" s="216">
        <f>VLOOKUP(B191,VOTI!$C$1:$O$500,6,FALSE)</f>
        <v>0</v>
      </c>
      <c r="J191" s="216">
        <f>VLOOKUP(B191,VOTI!$C$1:$O$500,8,FALSE)</f>
        <v>0</v>
      </c>
      <c r="K191" s="216">
        <f>VLOOKUP(B191,VOTI!$C$1:$O$500,11,FALSE)</f>
        <v>0</v>
      </c>
      <c r="L191" s="215">
        <f t="shared" si="93"/>
        <v>6</v>
      </c>
      <c r="M191" s="213">
        <v>7</v>
      </c>
      <c r="N191" s="282" t="s">
        <v>442</v>
      </c>
      <c r="O191" s="216">
        <f>VLOOKUP(N191,VOTI!$C$1:$Q$500,15,FALSE)</f>
        <v>7.5</v>
      </c>
      <c r="P191" s="216"/>
      <c r="Q191" s="216">
        <f>VLOOKUP(N191,VOTI!$C$1:$O$500,3,FALSE)</f>
        <v>1</v>
      </c>
      <c r="R191" s="216">
        <f>VLOOKUP(N191,VOTI!$C$1:$O$500,7,FALSE)</f>
        <v>0</v>
      </c>
      <c r="S191" s="216">
        <f>VLOOKUP(N191,VOTI!$C$1:$O$500,9,FALSE)</f>
        <v>0</v>
      </c>
      <c r="T191" s="216">
        <f>VLOOKUP(N191,VOTI!$C$1:$O$500,10,FALSE)</f>
        <v>0</v>
      </c>
      <c r="U191" s="216">
        <f>VLOOKUP(N191,VOTI!$C$1:$O$500,6,FALSE)</f>
        <v>0</v>
      </c>
      <c r="V191" s="216">
        <f>VLOOKUP(N191,VOTI!$C$1:$O$500,8,FALSE)</f>
        <v>0</v>
      </c>
      <c r="W191" s="216">
        <f>VLOOKUP(N191,VOTI!$C$1:$O$500,11,FALSE)</f>
        <v>0</v>
      </c>
      <c r="X191" s="215">
        <f t="shared" si="94"/>
        <v>10.5</v>
      </c>
      <c r="Y191" s="177" t="str">
        <f>Y185</f>
        <v>Pellerie St. Germain</v>
      </c>
      <c r="Z191" s="178" t="str">
        <f>Z185</f>
        <v>Celtic Bhoys '67</v>
      </c>
      <c r="AA191" s="112">
        <f>SUM(L185:L195)</f>
        <v>67</v>
      </c>
      <c r="AB191" s="113">
        <f>SUM(X185:X195)</f>
        <v>72</v>
      </c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82">
        <v>6</v>
      </c>
      <c r="AO191" s="76">
        <f>1*OR(C210&gt;=AN191)</f>
        <v>0</v>
      </c>
      <c r="AP191" s="76">
        <f t="shared" si="91"/>
        <v>0</v>
      </c>
      <c r="AQ191" s="76"/>
      <c r="AR191" s="83"/>
      <c r="AS191" s="82">
        <v>6</v>
      </c>
      <c r="AT191" s="76">
        <f>1*OR(O210&gt;=AS191)</f>
        <v>0</v>
      </c>
      <c r="AU191" s="76">
        <f t="shared" si="92"/>
        <v>0</v>
      </c>
      <c r="AV191" s="76"/>
      <c r="AW191" s="76"/>
      <c r="AX191" s="75">
        <v>6</v>
      </c>
      <c r="AY191" s="76">
        <f>1*(C209&lt;AX191)*(AX191&lt;=(C209+D210))</f>
        <v>1</v>
      </c>
      <c r="AZ191" s="76">
        <f t="shared" si="95"/>
        <v>6</v>
      </c>
      <c r="BB191" s="75">
        <v>6</v>
      </c>
      <c r="BC191" s="76">
        <f>1*(O209&lt;BB191)*(BB191&lt;=(O209+P210))</f>
        <v>1</v>
      </c>
      <c r="BD191" s="76">
        <f t="shared" si="96"/>
        <v>7.5</v>
      </c>
      <c r="BE191" s="83"/>
      <c r="BH191" s="10"/>
    </row>
    <row r="192" spans="1:60" ht="15.75">
      <c r="A192" s="268">
        <v>10</v>
      </c>
      <c r="B192" s="266" t="s">
        <v>364</v>
      </c>
      <c r="C192" s="216">
        <f>VLOOKUP(B192,VOTI!$C$1:$Q$500,15,FALSE)</f>
        <v>5</v>
      </c>
      <c r="D192" s="216"/>
      <c r="E192" s="216">
        <f>VLOOKUP(B192,VOTI!$C$1:$O$500,3,FALSE)</f>
        <v>0</v>
      </c>
      <c r="F192" s="216">
        <f>VLOOKUP(B192,VOTI!$C$1:$O$500,7,FALSE)</f>
        <v>0</v>
      </c>
      <c r="G192" s="216">
        <f>VLOOKUP(B192,VOTI!$C$1:$O$500,9,FALSE)</f>
        <v>0</v>
      </c>
      <c r="H192" s="216">
        <f>VLOOKUP(B192,VOTI!$C$1:$O$500,10,FALSE)</f>
        <v>0</v>
      </c>
      <c r="I192" s="216">
        <f>VLOOKUP(B192,VOTI!$C$1:$O$500,6,FALSE)</f>
        <v>0</v>
      </c>
      <c r="J192" s="216">
        <f>VLOOKUP(B192,VOTI!$C$1:$O$500,8,FALSE)</f>
        <v>0</v>
      </c>
      <c r="K192" s="216">
        <f>VLOOKUP(B192,VOTI!$C$1:$O$500,11,FALSE)</f>
        <v>0</v>
      </c>
      <c r="L192" s="215">
        <f t="shared" si="93"/>
        <v>5</v>
      </c>
      <c r="M192" s="213">
        <v>8</v>
      </c>
      <c r="N192" s="282" t="s">
        <v>443</v>
      </c>
      <c r="O192" s="216">
        <f>VLOOKUP(N192,VOTI!$C$1:$Q$500,15,FALSE)</f>
        <v>6.5</v>
      </c>
      <c r="P192" s="216"/>
      <c r="Q192" s="216">
        <f>VLOOKUP(N192,VOTI!$C$1:$O$500,3,FALSE)</f>
        <v>0</v>
      </c>
      <c r="R192" s="216">
        <f>VLOOKUP(N192,VOTI!$C$1:$O$500,7,FALSE)</f>
        <v>0</v>
      </c>
      <c r="S192" s="216">
        <f>VLOOKUP(N192,VOTI!$C$1:$O$500,9,FALSE)</f>
        <v>1</v>
      </c>
      <c r="T192" s="216">
        <f>VLOOKUP(N192,VOTI!$C$1:$O$500,10,FALSE)</f>
        <v>0</v>
      </c>
      <c r="U192" s="216">
        <f>VLOOKUP(N192,VOTI!$C$1:$O$500,6,FALSE)</f>
        <v>0</v>
      </c>
      <c r="V192" s="216">
        <f>VLOOKUP(N192,VOTI!$C$1:$O$500,8,FALSE)</f>
        <v>0</v>
      </c>
      <c r="W192" s="216">
        <f>VLOOKUP(N192,VOTI!$C$1:$O$500,11,FALSE)</f>
        <v>0</v>
      </c>
      <c r="X192" s="215">
        <f t="shared" si="94"/>
        <v>6</v>
      </c>
      <c r="Y192" s="181" t="str">
        <f>Y186</f>
        <v>Galatosoray</v>
      </c>
      <c r="Z192" s="182" t="str">
        <f>Z186</f>
        <v>Rob City</v>
      </c>
      <c r="AA192" s="112">
        <f>SUM(L221:L231)</f>
        <v>65</v>
      </c>
      <c r="AB192" s="113">
        <f>SUM(X221:X231)</f>
        <v>74.5</v>
      </c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82"/>
      <c r="AO192" s="76"/>
      <c r="AP192" s="76"/>
      <c r="AQ192" s="76"/>
      <c r="AR192" s="83"/>
      <c r="AS192" s="82"/>
      <c r="AT192" s="76"/>
      <c r="AU192" s="76"/>
      <c r="AV192" s="76"/>
      <c r="AW192" s="76"/>
      <c r="AX192" s="75">
        <v>7</v>
      </c>
      <c r="AY192" s="76">
        <f>1*(C209&lt;AX192)*(AX192&lt;=(C209+D210))</f>
        <v>1</v>
      </c>
      <c r="AZ192" s="76">
        <f t="shared" si="95"/>
        <v>5</v>
      </c>
      <c r="BB192" s="75">
        <v>7</v>
      </c>
      <c r="BC192" s="76">
        <f>1*(O209&lt;BB192)*(BB192&lt;=(O209+P210))</f>
        <v>1</v>
      </c>
      <c r="BD192" s="76">
        <f t="shared" si="96"/>
        <v>6.5</v>
      </c>
      <c r="BE192" s="83"/>
      <c r="BH192" s="10"/>
    </row>
    <row r="193" spans="1:60" ht="15.75">
      <c r="A193" s="269">
        <v>7</v>
      </c>
      <c r="B193" s="266" t="s">
        <v>365</v>
      </c>
      <c r="C193" s="216">
        <f>VLOOKUP(B193,VOTI!$C$1:$Q$500,15,FALSE)</f>
        <v>6</v>
      </c>
      <c r="D193" s="216"/>
      <c r="E193" s="216">
        <f>VLOOKUP(B193,VOTI!$C$1:$O$500,3,FALSE)</f>
        <v>0</v>
      </c>
      <c r="F193" s="216">
        <f>VLOOKUP(B193,VOTI!$C$1:$O$500,7,FALSE)</f>
        <v>0</v>
      </c>
      <c r="G193" s="216">
        <f>VLOOKUP(B193,VOTI!$C$1:$O$500,9,FALSE)</f>
        <v>1</v>
      </c>
      <c r="H193" s="216">
        <f>VLOOKUP(B193,VOTI!$C$1:$O$500,10,FALSE)</f>
        <v>0</v>
      </c>
      <c r="I193" s="216">
        <f>VLOOKUP(B193,VOTI!$C$1:$O$500,6,FALSE)</f>
        <v>0</v>
      </c>
      <c r="J193" s="216">
        <f>VLOOKUP(B193,VOTI!$C$1:$O$500,8,FALSE)</f>
        <v>0</v>
      </c>
      <c r="K193" s="216">
        <f>VLOOKUP(B193,VOTI!$C$1:$O$500,11,FALSE)</f>
        <v>0</v>
      </c>
      <c r="L193" s="215">
        <f t="shared" si="93"/>
        <v>5.5</v>
      </c>
      <c r="M193" s="213">
        <v>18</v>
      </c>
      <c r="N193" s="282" t="s">
        <v>452</v>
      </c>
      <c r="O193" s="216">
        <f>VLOOKUP(N193,VOTI!$C$1:$Q$500,15,FALSE)</f>
        <v>5.5</v>
      </c>
      <c r="P193" s="216"/>
      <c r="Q193" s="216">
        <f>VLOOKUP(N193,VOTI!$C$1:$O$500,3,FALSE)</f>
        <v>0</v>
      </c>
      <c r="R193" s="216">
        <f>VLOOKUP(N193,VOTI!$C$1:$O$500,7,FALSE)</f>
        <v>0</v>
      </c>
      <c r="S193" s="216">
        <f>VLOOKUP(N193,VOTI!$C$1:$O$500,9,FALSE)</f>
        <v>1</v>
      </c>
      <c r="T193" s="216">
        <f>VLOOKUP(N193,VOTI!$C$1:$O$500,10,FALSE)</f>
        <v>0</v>
      </c>
      <c r="U193" s="216">
        <f>VLOOKUP(N193,VOTI!$C$1:$O$500,6,FALSE)</f>
        <v>0</v>
      </c>
      <c r="V193" s="216">
        <f>VLOOKUP(N193,VOTI!$C$1:$O$500,8,FALSE)</f>
        <v>0</v>
      </c>
      <c r="W193" s="216">
        <f>VLOOKUP(N193,VOTI!$C$1:$O$500,11,FALSE)</f>
        <v>0</v>
      </c>
      <c r="X193" s="215">
        <f t="shared" si="94"/>
        <v>5</v>
      </c>
      <c r="Y193" s="8"/>
      <c r="Z193" s="8"/>
      <c r="AA193" s="112"/>
      <c r="AB193" s="113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82"/>
      <c r="AO193" s="84">
        <f>COUNTIF(AO186:AO191,1)</f>
        <v>3</v>
      </c>
      <c r="AP193" s="76">
        <f>SUM(AP186:AP191)</f>
        <v>15</v>
      </c>
      <c r="AQ193" s="76"/>
      <c r="AR193" s="83"/>
      <c r="AS193" s="82"/>
      <c r="AT193" s="84">
        <f>COUNTIF(AT186:AT191,1)</f>
        <v>3</v>
      </c>
      <c r="AU193" s="76">
        <f>SUM(AU186:AU191)</f>
        <v>20.5</v>
      </c>
      <c r="AV193" s="76"/>
      <c r="AW193" s="76"/>
      <c r="AX193" s="75">
        <v>8</v>
      </c>
      <c r="AY193" s="76">
        <f>1*(C209&lt;AX193)*(AX193&lt;=(C209+D210))</f>
        <v>0</v>
      </c>
      <c r="AZ193" s="76">
        <f t="shared" si="95"/>
        <v>0</v>
      </c>
      <c r="BB193" s="75">
        <v>8</v>
      </c>
      <c r="BC193" s="76">
        <f>1*(O209&lt;BB193)*(BB193&lt;=(O209+P210))</f>
        <v>1</v>
      </c>
      <c r="BD193" s="76">
        <f t="shared" si="96"/>
        <v>5.5</v>
      </c>
      <c r="BE193" s="83"/>
      <c r="BH193" s="10"/>
    </row>
    <row r="194" spans="1:60" ht="15.75">
      <c r="A194" s="269">
        <v>9</v>
      </c>
      <c r="B194" s="266" t="s">
        <v>366</v>
      </c>
      <c r="C194" s="216">
        <f>VLOOKUP(B194,VOTI!$C$1:$Q$500,15,FALSE)</f>
        <v>7.5</v>
      </c>
      <c r="D194" s="216"/>
      <c r="E194" s="216">
        <f>VLOOKUP(B194,VOTI!$C$1:$O$500,3,FALSE)</f>
        <v>1</v>
      </c>
      <c r="F194" s="216">
        <f>VLOOKUP(B194,VOTI!$C$1:$O$500,7,FALSE)</f>
        <v>0</v>
      </c>
      <c r="G194" s="216">
        <f>VLOOKUP(B194,VOTI!$C$1:$O$500,9,FALSE)</f>
        <v>0</v>
      </c>
      <c r="H194" s="216">
        <f>VLOOKUP(B194,VOTI!$C$1:$O$500,10,FALSE)</f>
        <v>0</v>
      </c>
      <c r="I194" s="216">
        <f>VLOOKUP(B194,VOTI!$C$1:$O$500,6,FALSE)</f>
        <v>0</v>
      </c>
      <c r="J194" s="216">
        <f>VLOOKUP(B194,VOTI!$C$1:$O$500,8,FALSE)</f>
        <v>0</v>
      </c>
      <c r="K194" s="216">
        <f>VLOOKUP(B194,VOTI!$C$1:$O$500,11,FALSE)</f>
        <v>1</v>
      </c>
      <c r="L194" s="215">
        <f t="shared" si="93"/>
        <v>11.5</v>
      </c>
      <c r="M194" s="213">
        <v>10</v>
      </c>
      <c r="N194" s="284" t="s">
        <v>444</v>
      </c>
      <c r="O194" s="216">
        <f>VLOOKUP(N194,VOTI!$C$1:$Q$500,15,FALSE)</f>
        <v>5.5</v>
      </c>
      <c r="P194" s="216"/>
      <c r="Q194" s="216">
        <f>VLOOKUP(N194,VOTI!$C$1:$O$500,3,FALSE)</f>
        <v>0</v>
      </c>
      <c r="R194" s="216">
        <f>VLOOKUP(N194,VOTI!$C$1:$O$500,7,FALSE)</f>
        <v>0</v>
      </c>
      <c r="S194" s="216">
        <f>VLOOKUP(N194,VOTI!$C$1:$O$500,9,FALSE)</f>
        <v>0</v>
      </c>
      <c r="T194" s="216">
        <f>VLOOKUP(N194,VOTI!$C$1:$O$500,10,FALSE)</f>
        <v>0</v>
      </c>
      <c r="U194" s="216">
        <f>VLOOKUP(N194,VOTI!$C$1:$O$500,6,FALSE)</f>
        <v>0</v>
      </c>
      <c r="V194" s="216">
        <f>VLOOKUP(N194,VOTI!$C$1:$O$500,8,FALSE)</f>
        <v>0</v>
      </c>
      <c r="W194" s="216">
        <f>VLOOKUP(N194,VOTI!$C$1:$O$500,11,FALSE)</f>
        <v>0</v>
      </c>
      <c r="X194" s="215">
        <f t="shared" si="94"/>
        <v>5.5</v>
      </c>
      <c r="Y194" s="8"/>
      <c r="Z194" s="8"/>
      <c r="AA194" s="112"/>
      <c r="AB194" s="113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82"/>
      <c r="AO194" s="76" t="s">
        <v>12</v>
      </c>
      <c r="AP194" s="85">
        <f>ROUND((AP193/AO193),2)</f>
        <v>5</v>
      </c>
      <c r="AQ194" s="76"/>
      <c r="AR194" s="83"/>
      <c r="AS194" s="82"/>
      <c r="AT194" s="76" t="s">
        <v>12</v>
      </c>
      <c r="AU194" s="85">
        <f>ROUND((AU193/AT193),2)</f>
        <v>6.83</v>
      </c>
      <c r="AV194" s="76"/>
      <c r="AW194" s="76"/>
      <c r="AX194" s="75">
        <v>9</v>
      </c>
      <c r="AY194" s="76">
        <f>1*(C209&lt;AX194)*(AX194&lt;=(C209+D210))</f>
        <v>0</v>
      </c>
      <c r="AZ194" s="76">
        <f t="shared" si="95"/>
        <v>0</v>
      </c>
      <c r="BB194" s="75">
        <v>9</v>
      </c>
      <c r="BC194" s="76">
        <f>1*(O209&lt;BB194)*(BB194&lt;=(O209+P210))</f>
        <v>0</v>
      </c>
      <c r="BD194" s="76">
        <f t="shared" si="96"/>
        <v>0</v>
      </c>
      <c r="BE194" s="83"/>
      <c r="BH194" s="10"/>
    </row>
    <row r="195" spans="1:60" ht="16.5" thickBot="1">
      <c r="A195" s="269">
        <v>10</v>
      </c>
      <c r="B195" s="266" t="s">
        <v>367</v>
      </c>
      <c r="C195" s="216">
        <f>VLOOKUP(B195,VOTI!$C$1:$Q$500,15,FALSE)</f>
        <v>5</v>
      </c>
      <c r="D195" s="216"/>
      <c r="E195" s="216">
        <f>VLOOKUP(B195,VOTI!$C$1:$O$500,3,FALSE)</f>
        <v>0</v>
      </c>
      <c r="F195" s="216">
        <f>VLOOKUP(B195,VOTI!$C$1:$O$500,7,FALSE)</f>
        <v>0</v>
      </c>
      <c r="G195" s="216">
        <f>VLOOKUP(B195,VOTI!$C$1:$O$500,9,FALSE)</f>
        <v>1</v>
      </c>
      <c r="H195" s="216">
        <f>VLOOKUP(B195,VOTI!$C$1:$O$500,10,FALSE)</f>
        <v>0</v>
      </c>
      <c r="I195" s="216">
        <f>VLOOKUP(B195,VOTI!$C$1:$O$500,6,FALSE)</f>
        <v>0</v>
      </c>
      <c r="J195" s="216">
        <f>VLOOKUP(B195,VOTI!$C$1:$O$500,8,FALSE)</f>
        <v>0</v>
      </c>
      <c r="K195" s="216">
        <f>VLOOKUP(B195,VOTI!$C$1:$O$500,11,FALSE)</f>
        <v>0</v>
      </c>
      <c r="L195" s="215">
        <f>C195+3*E195+2*F195-G195*0.5-H195*1-2*I195-2*J195-D195+K195</f>
        <v>4.5</v>
      </c>
      <c r="M195" s="213">
        <v>11</v>
      </c>
      <c r="N195" s="284" t="s">
        <v>445</v>
      </c>
      <c r="O195" s="216">
        <f>VLOOKUP(N195,VOTI!$C$1:$Q$500,15,FALSE)</f>
        <v>5</v>
      </c>
      <c r="P195" s="216"/>
      <c r="Q195" s="216">
        <f>VLOOKUP(N195,VOTI!$C$1:$O$500,3,FALSE)</f>
        <v>0</v>
      </c>
      <c r="R195" s="216">
        <f>VLOOKUP(N195,VOTI!$C$1:$O$500,7,FALSE)</f>
        <v>0</v>
      </c>
      <c r="S195" s="216">
        <f>VLOOKUP(N195,VOTI!$C$1:$O$500,9,FALSE)</f>
        <v>0</v>
      </c>
      <c r="T195" s="216">
        <f>VLOOKUP(N195,VOTI!$C$1:$O$500,10,FALSE)</f>
        <v>0</v>
      </c>
      <c r="U195" s="216">
        <f>VLOOKUP(N195,VOTI!$C$1:$O$500,6,FALSE)</f>
        <v>0</v>
      </c>
      <c r="V195" s="216">
        <f>VLOOKUP(N195,VOTI!$C$1:$O$500,8,FALSE)</f>
        <v>0</v>
      </c>
      <c r="W195" s="216">
        <f>VLOOKUP(N195,VOTI!$C$1:$O$500,11,FALSE)</f>
        <v>0</v>
      </c>
      <c r="X195" s="215">
        <f t="shared" si="94"/>
        <v>5</v>
      </c>
      <c r="Y195" s="8"/>
      <c r="Z195" s="8"/>
      <c r="AA195" s="112"/>
      <c r="AB195" s="113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82" t="s">
        <v>13</v>
      </c>
      <c r="AO195" s="76"/>
      <c r="AP195" s="76"/>
      <c r="AQ195" s="76"/>
      <c r="AR195" s="83"/>
      <c r="AS195" s="82" t="s">
        <v>13</v>
      </c>
      <c r="AT195" s="76"/>
      <c r="AU195" s="76"/>
      <c r="AV195" s="76"/>
      <c r="AW195" s="76"/>
      <c r="AX195" s="75">
        <v>10</v>
      </c>
      <c r="AY195" s="76">
        <f>1*(C209&lt;AX195)*(AX195&lt;=(C209+D210))</f>
        <v>0</v>
      </c>
      <c r="AZ195" s="76">
        <f t="shared" si="95"/>
        <v>0</v>
      </c>
      <c r="BB195" s="75">
        <v>10</v>
      </c>
      <c r="BC195" s="76">
        <f>1*(O209&lt;BB195)*(BB195&lt;=(O209+P210))</f>
        <v>0</v>
      </c>
      <c r="BD195" s="76">
        <f t="shared" si="96"/>
        <v>0</v>
      </c>
      <c r="BE195" s="83"/>
      <c r="BH195" s="10"/>
    </row>
    <row r="196" spans="1:60" s="228" customFormat="1" ht="15.75" customHeight="1" thickBot="1">
      <c r="A196" s="270" t="s">
        <v>39</v>
      </c>
      <c r="B196" s="270"/>
      <c r="C196" s="218"/>
      <c r="D196" s="219"/>
      <c r="E196" s="219"/>
      <c r="F196" s="219"/>
      <c r="G196" s="219"/>
      <c r="H196" s="219"/>
      <c r="I196" s="219"/>
      <c r="J196" s="219"/>
      <c r="K196" s="219"/>
      <c r="L196" s="220"/>
      <c r="M196" s="217"/>
      <c r="N196" s="285"/>
      <c r="O196" s="218"/>
      <c r="P196" s="219"/>
      <c r="Q196" s="219"/>
      <c r="R196" s="219"/>
      <c r="S196" s="219"/>
      <c r="T196" s="219"/>
      <c r="U196" s="219"/>
      <c r="V196" s="219"/>
      <c r="W196" s="219"/>
      <c r="X196" s="220"/>
      <c r="Y196" s="221"/>
      <c r="Z196" s="221"/>
      <c r="AA196" s="221"/>
      <c r="AB196" s="222"/>
      <c r="AC196" s="222"/>
      <c r="AD196" s="222"/>
      <c r="AE196" s="222"/>
      <c r="AF196" s="222"/>
      <c r="AG196" s="222"/>
      <c r="AH196" s="222"/>
      <c r="AI196" s="222"/>
      <c r="AJ196" s="222"/>
      <c r="AK196" s="222"/>
      <c r="AL196" s="222"/>
      <c r="AM196" s="222"/>
      <c r="AN196" s="223"/>
      <c r="AO196" s="224">
        <v>5</v>
      </c>
      <c r="AP196" s="221">
        <v>4</v>
      </c>
      <c r="AQ196" s="225">
        <f>AP196*(AP194&lt;AO196)</f>
        <v>0</v>
      </c>
      <c r="AR196" s="226"/>
      <c r="AS196" s="223"/>
      <c r="AT196" s="224">
        <v>5</v>
      </c>
      <c r="AU196" s="221">
        <v>4</v>
      </c>
      <c r="AV196" s="225">
        <f>AU196*(AU194&lt;AT196)</f>
        <v>0</v>
      </c>
      <c r="AW196" s="224"/>
      <c r="AX196" s="227"/>
      <c r="AY196" s="224"/>
      <c r="AZ196" s="224"/>
      <c r="BA196" s="224"/>
      <c r="BB196" s="227"/>
      <c r="BC196" s="224"/>
      <c r="BD196" s="224"/>
      <c r="BE196" s="226"/>
      <c r="BH196" s="229"/>
    </row>
    <row r="197" spans="1:60" ht="15.75">
      <c r="A197" s="265">
        <v>99</v>
      </c>
      <c r="B197" s="266" t="s">
        <v>368</v>
      </c>
      <c r="C197" s="216" t="e">
        <f>VLOOKUP(B197,VOTI!$C$1:$Q$500,15,FALSE)</f>
        <v>#N/A</v>
      </c>
      <c r="D197" s="214"/>
      <c r="E197" s="214"/>
      <c r="F197" s="214"/>
      <c r="G197" s="214"/>
      <c r="H197" s="214"/>
      <c r="I197" s="214"/>
      <c r="J197" s="214"/>
      <c r="K197" s="214"/>
      <c r="L197" s="215"/>
      <c r="M197" s="213">
        <v>12</v>
      </c>
      <c r="N197" s="282" t="s">
        <v>446</v>
      </c>
      <c r="O197" s="216" t="e">
        <f>VLOOKUP(N197,VOTI!$C$1:$Q$500,15,FALSE)</f>
        <v>#N/A</v>
      </c>
      <c r="P197" s="214"/>
      <c r="Q197" s="214"/>
      <c r="R197" s="214"/>
      <c r="S197" s="214"/>
      <c r="T197" s="214"/>
      <c r="U197" s="214"/>
      <c r="V197" s="214"/>
      <c r="W197" s="214"/>
      <c r="X197" s="215"/>
      <c r="Y197" s="8"/>
      <c r="Z197" s="8"/>
      <c r="AA197" s="8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82">
        <f>AO196</f>
        <v>5</v>
      </c>
      <c r="AO197" s="76">
        <f>AO196+0.25</f>
        <v>5.25</v>
      </c>
      <c r="AP197" s="86">
        <f aca="true" t="shared" si="97" ref="AP197:AP205">AP196-1</f>
        <v>3</v>
      </c>
      <c r="AQ197" s="87">
        <f>AP197*((AP194&gt;=AN197)*(AP194&lt;AO197))</f>
        <v>3</v>
      </c>
      <c r="AR197" s="83"/>
      <c r="AS197" s="82">
        <f aca="true" t="shared" si="98" ref="AS197:AS204">AT196</f>
        <v>5</v>
      </c>
      <c r="AT197" s="76">
        <f aca="true" t="shared" si="99" ref="AT197:AT204">AT196+0.25</f>
        <v>5.25</v>
      </c>
      <c r="AU197" s="86">
        <f aca="true" t="shared" si="100" ref="AU197:AU205">AU196-1</f>
        <v>3</v>
      </c>
      <c r="AV197" s="87">
        <f>AU197*((AU194&gt;=AS197)*(AU194&lt;AT197))</f>
        <v>0</v>
      </c>
      <c r="AW197" s="76"/>
      <c r="AX197" s="75" t="s">
        <v>14</v>
      </c>
      <c r="AY197" s="76">
        <f>(P210&gt;D210)*(P210-D210)</f>
        <v>1</v>
      </c>
      <c r="AZ197" s="76">
        <f>AY197*5</f>
        <v>5</v>
      </c>
      <c r="BB197" s="75" t="s">
        <v>14</v>
      </c>
      <c r="BC197" s="76">
        <f>(D210&gt;P210)*(D210-P210)</f>
        <v>0</v>
      </c>
      <c r="BD197" s="76">
        <f>BC197*5</f>
        <v>0</v>
      </c>
      <c r="BE197" s="83"/>
      <c r="BH197" s="10"/>
    </row>
    <row r="198" spans="1:60" ht="15.75">
      <c r="A198" s="267">
        <v>29</v>
      </c>
      <c r="B198" s="266" t="s">
        <v>369</v>
      </c>
      <c r="C198" s="216">
        <f>VLOOKUP(B198,VOTI!$C$1:$Q$500,15,FALSE)</f>
        <v>6.5</v>
      </c>
      <c r="D198" s="230"/>
      <c r="E198" s="216"/>
      <c r="F198" s="216"/>
      <c r="G198" s="216"/>
      <c r="H198" s="216"/>
      <c r="I198" s="216"/>
      <c r="J198" s="216"/>
      <c r="K198" s="216"/>
      <c r="L198" s="215"/>
      <c r="M198" s="213">
        <v>13</v>
      </c>
      <c r="N198" s="281" t="s">
        <v>447</v>
      </c>
      <c r="O198" s="216">
        <f>VLOOKUP(N198,VOTI!$C$1:$Q$500,15,FALSE)</f>
        <v>6</v>
      </c>
      <c r="P198" s="230"/>
      <c r="Q198" s="216"/>
      <c r="R198" s="216"/>
      <c r="S198" s="216"/>
      <c r="T198" s="216"/>
      <c r="U198" s="216"/>
      <c r="V198" s="216"/>
      <c r="W198" s="216"/>
      <c r="X198" s="215"/>
      <c r="Y198" s="8"/>
      <c r="Z198" s="231"/>
      <c r="AA198" s="8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82">
        <f aca="true" t="shared" si="101" ref="AN198:AN204">AO197</f>
        <v>5.25</v>
      </c>
      <c r="AO198" s="76">
        <f aca="true" t="shared" si="102" ref="AO198:AO204">AO197+0.25</f>
        <v>5.5</v>
      </c>
      <c r="AP198" s="86">
        <f t="shared" si="97"/>
        <v>2</v>
      </c>
      <c r="AQ198" s="87">
        <f>AP198*((AP194&gt;=AN198)*(AP194&lt;AO198))</f>
        <v>0</v>
      </c>
      <c r="AR198" s="83"/>
      <c r="AS198" s="82">
        <f t="shared" si="98"/>
        <v>5.25</v>
      </c>
      <c r="AT198" s="76">
        <f t="shared" si="99"/>
        <v>5.5</v>
      </c>
      <c r="AU198" s="86">
        <f t="shared" si="100"/>
        <v>2</v>
      </c>
      <c r="AV198" s="87">
        <f>AU198*((AU194&gt;=AS198)*(AU194&lt;AT198))</f>
        <v>0</v>
      </c>
      <c r="AW198" s="76"/>
      <c r="AX198" s="75" t="s">
        <v>15</v>
      </c>
      <c r="AZ198" s="86">
        <f>SUM(AZ189:AZ197)</f>
        <v>29.5</v>
      </c>
      <c r="BA198" s="86">
        <f>(1*(AZ198&gt;BD198)-1*(AZ198&lt;BD198))</f>
        <v>-1</v>
      </c>
      <c r="BB198" s="75" t="s">
        <v>15</v>
      </c>
      <c r="BD198" s="86">
        <f>SUM(BD189:BD197)</f>
        <v>32</v>
      </c>
      <c r="BE198" s="72">
        <f>-((1*(AZ198&gt;BD198)-1*(AZ198&lt;BD198)))</f>
        <v>1</v>
      </c>
      <c r="BH198" s="10"/>
    </row>
    <row r="199" spans="1:60" ht="15.75">
      <c r="A199" s="267">
        <v>13</v>
      </c>
      <c r="B199" s="266" t="s">
        <v>370</v>
      </c>
      <c r="C199" s="216">
        <f>VLOOKUP(B199,VOTI!$C$1:$Q$500,15,FALSE)</f>
        <v>5.5</v>
      </c>
      <c r="D199" s="230"/>
      <c r="E199" s="216"/>
      <c r="F199" s="216"/>
      <c r="G199" s="216"/>
      <c r="H199" s="216"/>
      <c r="I199" s="216"/>
      <c r="J199" s="216"/>
      <c r="K199" s="216"/>
      <c r="L199" s="215"/>
      <c r="M199" s="213">
        <v>14</v>
      </c>
      <c r="N199" s="282" t="s">
        <v>448</v>
      </c>
      <c r="O199" s="216" t="e">
        <f>VLOOKUP(N199,VOTI!$C$1:$Q$500,15,FALSE)</f>
        <v>#N/A</v>
      </c>
      <c r="P199" s="230"/>
      <c r="Q199" s="216"/>
      <c r="R199" s="216"/>
      <c r="S199" s="216"/>
      <c r="T199" s="216"/>
      <c r="U199" s="216"/>
      <c r="V199" s="216"/>
      <c r="W199" s="216"/>
      <c r="X199" s="215"/>
      <c r="Y199" s="8"/>
      <c r="Z199" s="231"/>
      <c r="AA199" s="8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82">
        <f t="shared" si="101"/>
        <v>5.5</v>
      </c>
      <c r="AO199" s="76">
        <f t="shared" si="102"/>
        <v>5.75</v>
      </c>
      <c r="AP199" s="86">
        <f t="shared" si="97"/>
        <v>1</v>
      </c>
      <c r="AQ199" s="87">
        <f>AP199*((AP194&gt;=AN199)*(AP194&lt;AO199))</f>
        <v>0</v>
      </c>
      <c r="AR199" s="83"/>
      <c r="AS199" s="82">
        <f t="shared" si="98"/>
        <v>5.5</v>
      </c>
      <c r="AT199" s="76">
        <f t="shared" si="99"/>
        <v>5.75</v>
      </c>
      <c r="AU199" s="86">
        <f t="shared" si="100"/>
        <v>1</v>
      </c>
      <c r="AV199" s="87">
        <f>AU199*((AU194&gt;=AS199)*(AU194&lt;AT199))</f>
        <v>0</v>
      </c>
      <c r="AW199" s="76"/>
      <c r="BA199" s="76">
        <f>ABS(AZ198-BD198)</f>
        <v>2.5</v>
      </c>
      <c r="BE199" s="83">
        <f>BA199</f>
        <v>2.5</v>
      </c>
      <c r="BH199" s="10"/>
    </row>
    <row r="200" spans="1:60" ht="15.75">
      <c r="A200" s="268">
        <v>33</v>
      </c>
      <c r="B200" s="266" t="s">
        <v>371</v>
      </c>
      <c r="C200" s="216" t="e">
        <f>VLOOKUP(B200,VOTI!$C$1:$Q$500,15,FALSE)</f>
        <v>#N/A</v>
      </c>
      <c r="D200" s="230"/>
      <c r="E200" s="216"/>
      <c r="F200" s="216"/>
      <c r="G200" s="216"/>
      <c r="H200" s="216"/>
      <c r="I200" s="216"/>
      <c r="J200" s="216"/>
      <c r="K200" s="216"/>
      <c r="L200" s="215"/>
      <c r="M200" s="213">
        <v>15</v>
      </c>
      <c r="N200" s="282" t="s">
        <v>449</v>
      </c>
      <c r="O200" s="216">
        <f>VLOOKUP(N200,VOTI!$C$1:$Q$500,15,FALSE)</f>
        <v>6.5</v>
      </c>
      <c r="P200" s="230"/>
      <c r="Q200" s="216"/>
      <c r="R200" s="216"/>
      <c r="S200" s="216"/>
      <c r="T200" s="216"/>
      <c r="U200" s="216"/>
      <c r="V200" s="216"/>
      <c r="W200" s="216"/>
      <c r="X200" s="215"/>
      <c r="Y200" s="8"/>
      <c r="Z200" s="231"/>
      <c r="AA200" s="8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82">
        <f t="shared" si="101"/>
        <v>5.75</v>
      </c>
      <c r="AO200" s="76">
        <f t="shared" si="102"/>
        <v>6</v>
      </c>
      <c r="AP200" s="86">
        <f t="shared" si="97"/>
        <v>0</v>
      </c>
      <c r="AQ200" s="87">
        <f>AP200*((AP194&gt;=AN200)*(AP194&lt;AO200))</f>
        <v>0</v>
      </c>
      <c r="AR200" s="83"/>
      <c r="AS200" s="82">
        <f t="shared" si="98"/>
        <v>5.75</v>
      </c>
      <c r="AT200" s="76">
        <f t="shared" si="99"/>
        <v>6</v>
      </c>
      <c r="AU200" s="86">
        <f t="shared" si="100"/>
        <v>0</v>
      </c>
      <c r="AV200" s="87">
        <f>AU200*((AU194&gt;=AS200)*(AU194&lt;AT200))</f>
        <v>0</v>
      </c>
      <c r="AW200" s="76"/>
      <c r="AY200" s="76">
        <v>1</v>
      </c>
      <c r="AZ200" s="76">
        <v>0</v>
      </c>
      <c r="BA200" s="76">
        <f>(BA199&lt;AY200)*(BA199&gt;=AX200)*AZ200*BA198</f>
        <v>0</v>
      </c>
      <c r="BC200" s="76">
        <v>1</v>
      </c>
      <c r="BD200" s="76">
        <v>0</v>
      </c>
      <c r="BE200" s="83">
        <f>(BE199&lt;BC200)*(BE199&gt;=BB200)*BD200*BE198</f>
        <v>0</v>
      </c>
      <c r="BH200" s="10"/>
    </row>
    <row r="201" spans="1:60" ht="15.75">
      <c r="A201" s="268">
        <v>32</v>
      </c>
      <c r="B201" s="266" t="s">
        <v>372</v>
      </c>
      <c r="C201" s="216">
        <f>VLOOKUP(B201,VOTI!$C$1:$Q$500,15,FALSE)</f>
        <v>6</v>
      </c>
      <c r="D201" s="230"/>
      <c r="E201" s="216"/>
      <c r="F201" s="216"/>
      <c r="G201" s="216"/>
      <c r="H201" s="216"/>
      <c r="I201" s="216"/>
      <c r="J201" s="216"/>
      <c r="K201" s="216"/>
      <c r="L201" s="215"/>
      <c r="M201" s="213">
        <v>16</v>
      </c>
      <c r="N201" s="282" t="s">
        <v>450</v>
      </c>
      <c r="O201" s="216" t="e">
        <f>VLOOKUP(N201,VOTI!$C$1:$Q$500,15,FALSE)</f>
        <v>#N/A</v>
      </c>
      <c r="P201" s="230"/>
      <c r="Q201" s="216"/>
      <c r="R201" s="216"/>
      <c r="S201" s="216"/>
      <c r="T201" s="216"/>
      <c r="U201" s="216"/>
      <c r="V201" s="216"/>
      <c r="W201" s="216"/>
      <c r="X201" s="215"/>
      <c r="Y201" s="8"/>
      <c r="Z201" s="231"/>
      <c r="AA201" s="8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82">
        <f t="shared" si="101"/>
        <v>6</v>
      </c>
      <c r="AO201" s="76">
        <f t="shared" si="102"/>
        <v>6.25</v>
      </c>
      <c r="AP201" s="86">
        <f t="shared" si="97"/>
        <v>-1</v>
      </c>
      <c r="AQ201" s="87">
        <f>AP201*((AP194&gt;=AN201)*(AP194&lt;AO201))</f>
        <v>0</v>
      </c>
      <c r="AR201" s="83"/>
      <c r="AS201" s="82">
        <f t="shared" si="98"/>
        <v>6</v>
      </c>
      <c r="AT201" s="76">
        <f t="shared" si="99"/>
        <v>6.25</v>
      </c>
      <c r="AU201" s="86">
        <f t="shared" si="100"/>
        <v>-1</v>
      </c>
      <c r="AV201" s="87">
        <f>AU201*((AU194&gt;=AS201)*(AU194&lt;AT201))</f>
        <v>0</v>
      </c>
      <c r="AW201" s="76"/>
      <c r="AX201" s="75">
        <f aca="true" t="shared" si="103" ref="AX201:AX208">AY200</f>
        <v>1</v>
      </c>
      <c r="AY201" s="76">
        <f aca="true" t="shared" si="104" ref="AY201:AY207">AY200+1</f>
        <v>2</v>
      </c>
      <c r="AZ201" s="76">
        <f aca="true" t="shared" si="105" ref="AZ201:AZ208">AZ200+0.5</f>
        <v>0.5</v>
      </c>
      <c r="BA201" s="76">
        <f>(BA199&lt;AY201)*(BA199&gt;=AX201)*AZ201*BA198</f>
        <v>0</v>
      </c>
      <c r="BB201" s="75">
        <f aca="true" t="shared" si="106" ref="BB201:BB208">BC200</f>
        <v>1</v>
      </c>
      <c r="BC201" s="76">
        <f aca="true" t="shared" si="107" ref="BC201:BC207">BC200+1</f>
        <v>2</v>
      </c>
      <c r="BD201" s="76">
        <f aca="true" t="shared" si="108" ref="BD201:BD208">BD200+0.5</f>
        <v>0.5</v>
      </c>
      <c r="BE201" s="83">
        <f>(BE199&lt;BC201)*(BE199&gt;=BB201)*BD201*BE198</f>
        <v>0</v>
      </c>
      <c r="BH201" s="10"/>
    </row>
    <row r="202" spans="1:60" ht="15.75">
      <c r="A202" s="268">
        <v>18</v>
      </c>
      <c r="B202" s="266" t="s">
        <v>373</v>
      </c>
      <c r="C202" s="216" t="e">
        <f>VLOOKUP(B202,VOTI!$C$1:$Q$500,15,FALSE)</f>
        <v>#N/A</v>
      </c>
      <c r="D202" s="230"/>
      <c r="E202" s="216"/>
      <c r="F202" s="216"/>
      <c r="G202" s="216"/>
      <c r="H202" s="216"/>
      <c r="I202" s="216"/>
      <c r="J202" s="216"/>
      <c r="K202" s="216"/>
      <c r="L202" s="215"/>
      <c r="M202" s="213">
        <v>17</v>
      </c>
      <c r="N202" s="282" t="s">
        <v>451</v>
      </c>
      <c r="O202" s="216">
        <f>VLOOKUP(N202,VOTI!$C$1:$Q$500,15,FALSE)</f>
        <v>5.5</v>
      </c>
      <c r="P202" s="230"/>
      <c r="Q202" s="216"/>
      <c r="R202" s="216"/>
      <c r="S202" s="216"/>
      <c r="T202" s="216"/>
      <c r="U202" s="216"/>
      <c r="V202" s="216"/>
      <c r="W202" s="216"/>
      <c r="X202" s="215"/>
      <c r="Y202" s="8"/>
      <c r="Z202" s="231"/>
      <c r="AA202" s="8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82">
        <f t="shared" si="101"/>
        <v>6.25</v>
      </c>
      <c r="AO202" s="76">
        <f t="shared" si="102"/>
        <v>6.5</v>
      </c>
      <c r="AP202" s="86">
        <f t="shared" si="97"/>
        <v>-2</v>
      </c>
      <c r="AQ202" s="87">
        <f>AP202*((AP194&gt;=AN202)*(AP194&lt;AO202))</f>
        <v>0</v>
      </c>
      <c r="AR202" s="83"/>
      <c r="AS202" s="82">
        <f t="shared" si="98"/>
        <v>6.25</v>
      </c>
      <c r="AT202" s="76">
        <f t="shared" si="99"/>
        <v>6.5</v>
      </c>
      <c r="AU202" s="86">
        <f t="shared" si="100"/>
        <v>-2</v>
      </c>
      <c r="AV202" s="87">
        <f>AU202*((AU194&gt;=AS202)*(AU194&lt;AT202))</f>
        <v>0</v>
      </c>
      <c r="AW202" s="76"/>
      <c r="AX202" s="75">
        <f t="shared" si="103"/>
        <v>2</v>
      </c>
      <c r="AY202" s="76">
        <f t="shared" si="104"/>
        <v>3</v>
      </c>
      <c r="AZ202" s="76">
        <f t="shared" si="105"/>
        <v>1</v>
      </c>
      <c r="BA202" s="76">
        <f>(BA199&lt;AY202)*(BA199&gt;=AX202)*AZ202*BA198</f>
        <v>-1</v>
      </c>
      <c r="BB202" s="75">
        <f t="shared" si="106"/>
        <v>2</v>
      </c>
      <c r="BC202" s="76">
        <f t="shared" si="107"/>
        <v>3</v>
      </c>
      <c r="BD202" s="76">
        <f t="shared" si="108"/>
        <v>1</v>
      </c>
      <c r="BE202" s="83">
        <f>(BE199&lt;BC202)*(BE199&gt;=BB202)*BD202*BE198</f>
        <v>1</v>
      </c>
      <c r="BH202" s="10"/>
    </row>
    <row r="203" spans="1:60" ht="15.75">
      <c r="A203" s="269">
        <v>23</v>
      </c>
      <c r="B203" s="266" t="s">
        <v>374</v>
      </c>
      <c r="C203" s="216" t="e">
        <f>VLOOKUP(B203,VOTI!$C$1:$Q$500,15,FALSE)</f>
        <v>#VALUE!</v>
      </c>
      <c r="D203" s="230"/>
      <c r="E203" s="216"/>
      <c r="F203" s="216"/>
      <c r="G203" s="216"/>
      <c r="H203" s="216"/>
      <c r="I203" s="216"/>
      <c r="J203" s="216"/>
      <c r="K203" s="216"/>
      <c r="L203" s="215"/>
      <c r="M203" s="213">
        <v>18</v>
      </c>
      <c r="N203" s="282" t="s">
        <v>452</v>
      </c>
      <c r="O203" s="216">
        <f>VLOOKUP(N203,VOTI!$C$1:$Q$500,15,FALSE)</f>
        <v>5.5</v>
      </c>
      <c r="P203" s="230"/>
      <c r="Q203" s="216"/>
      <c r="R203" s="216"/>
      <c r="S203" s="216"/>
      <c r="T203" s="216"/>
      <c r="U203" s="216"/>
      <c r="V203" s="216"/>
      <c r="W203" s="216"/>
      <c r="X203" s="215"/>
      <c r="Y203" s="8"/>
      <c r="Z203" s="231"/>
      <c r="AA203" s="8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82">
        <f t="shared" si="101"/>
        <v>6.5</v>
      </c>
      <c r="AO203" s="76">
        <f t="shared" si="102"/>
        <v>6.75</v>
      </c>
      <c r="AP203" s="86">
        <f t="shared" si="97"/>
        <v>-3</v>
      </c>
      <c r="AQ203" s="87">
        <f>AP203*((AP194&gt;=AN203)*(AP194&lt;AO203))</f>
        <v>0</v>
      </c>
      <c r="AR203" s="83"/>
      <c r="AS203" s="82">
        <f t="shared" si="98"/>
        <v>6.5</v>
      </c>
      <c r="AT203" s="76">
        <f t="shared" si="99"/>
        <v>6.75</v>
      </c>
      <c r="AU203" s="86">
        <f t="shared" si="100"/>
        <v>-3</v>
      </c>
      <c r="AV203" s="87">
        <f>AU203*((AU194&gt;=AS203)*(AU194&lt;AT203))</f>
        <v>0</v>
      </c>
      <c r="AW203" s="76"/>
      <c r="AX203" s="75">
        <f t="shared" si="103"/>
        <v>3</v>
      </c>
      <c r="AY203" s="76">
        <f t="shared" si="104"/>
        <v>4</v>
      </c>
      <c r="AZ203" s="76">
        <f t="shared" si="105"/>
        <v>1.5</v>
      </c>
      <c r="BA203" s="76">
        <f>(BA199&lt;AY203)*(BA199&gt;=AX203)*AZ203*BA198</f>
        <v>0</v>
      </c>
      <c r="BB203" s="75">
        <f t="shared" si="106"/>
        <v>3</v>
      </c>
      <c r="BC203" s="76">
        <f t="shared" si="107"/>
        <v>4</v>
      </c>
      <c r="BD203" s="76">
        <f t="shared" si="108"/>
        <v>1.5</v>
      </c>
      <c r="BE203" s="83">
        <f>(BE199&lt;BC203)*(BE199&gt;=BB203)*BD203*BE198</f>
        <v>0</v>
      </c>
      <c r="BH203" s="10"/>
    </row>
    <row r="204" spans="1:60" ht="15.75">
      <c r="A204" s="269">
        <v>9</v>
      </c>
      <c r="B204" s="266" t="s">
        <v>375</v>
      </c>
      <c r="C204" s="216" t="e">
        <f>VLOOKUP(B204,VOTI!$C$1:$Q$500,15,FALSE)</f>
        <v>#N/A</v>
      </c>
      <c r="D204" s="230"/>
      <c r="E204" s="216"/>
      <c r="F204" s="216"/>
      <c r="G204" s="216"/>
      <c r="H204" s="216"/>
      <c r="I204" s="216"/>
      <c r="J204" s="216"/>
      <c r="K204" s="216"/>
      <c r="L204" s="215"/>
      <c r="M204" s="213">
        <v>19</v>
      </c>
      <c r="N204" s="282" t="s">
        <v>453</v>
      </c>
      <c r="O204" s="216" t="e">
        <f>VLOOKUP(N204,VOTI!$C$1:$Q$500,15,FALSE)</f>
        <v>#N/A</v>
      </c>
      <c r="P204" s="230"/>
      <c r="Q204" s="216"/>
      <c r="R204" s="216"/>
      <c r="S204" s="216"/>
      <c r="T204" s="216"/>
      <c r="U204" s="216"/>
      <c r="V204" s="216"/>
      <c r="W204" s="216"/>
      <c r="X204" s="215"/>
      <c r="Y204" s="8"/>
      <c r="Z204" s="231"/>
      <c r="AA204" s="8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82">
        <f t="shared" si="101"/>
        <v>6.75</v>
      </c>
      <c r="AO204" s="76">
        <f t="shared" si="102"/>
        <v>7</v>
      </c>
      <c r="AP204" s="86">
        <f t="shared" si="97"/>
        <v>-4</v>
      </c>
      <c r="AQ204" s="87">
        <f>AP204*((AP194&gt;=AN204)*(AP194&lt;AO204))</f>
        <v>0</v>
      </c>
      <c r="AR204" s="83"/>
      <c r="AS204" s="82">
        <f t="shared" si="98"/>
        <v>6.75</v>
      </c>
      <c r="AT204" s="76">
        <f t="shared" si="99"/>
        <v>7</v>
      </c>
      <c r="AU204" s="86">
        <f t="shared" si="100"/>
        <v>-4</v>
      </c>
      <c r="AV204" s="87">
        <f>AU204*((AU194&gt;=AS204)*(AU194&lt;AT204))</f>
        <v>-4</v>
      </c>
      <c r="AW204" s="76"/>
      <c r="AX204" s="75">
        <f t="shared" si="103"/>
        <v>4</v>
      </c>
      <c r="AY204" s="76">
        <f t="shared" si="104"/>
        <v>5</v>
      </c>
      <c r="AZ204" s="76">
        <f t="shared" si="105"/>
        <v>2</v>
      </c>
      <c r="BA204" s="76">
        <f>(BA199&lt;AY204)*(BA199&gt;=AX204)*AZ204*BA198</f>
        <v>0</v>
      </c>
      <c r="BB204" s="75">
        <f t="shared" si="106"/>
        <v>4</v>
      </c>
      <c r="BC204" s="76">
        <f t="shared" si="107"/>
        <v>5</v>
      </c>
      <c r="BD204" s="76">
        <f t="shared" si="108"/>
        <v>2</v>
      </c>
      <c r="BE204" s="83">
        <f>(BE199&lt;BC204)*(BE199&gt;=BB204)*BD204*BE198</f>
        <v>0</v>
      </c>
      <c r="BH204" s="10"/>
    </row>
    <row r="205" spans="1:57" ht="15.75">
      <c r="A205" s="269">
        <v>17</v>
      </c>
      <c r="B205" s="266" t="s">
        <v>376</v>
      </c>
      <c r="C205" s="216" t="e">
        <f>VLOOKUP(B205,VOTI!$C$1:$Q$500,15,FALSE)</f>
        <v>#N/A</v>
      </c>
      <c r="D205" s="230"/>
      <c r="E205" s="216"/>
      <c r="F205" s="216"/>
      <c r="G205" s="216"/>
      <c r="H205" s="216"/>
      <c r="I205" s="216"/>
      <c r="J205" s="216"/>
      <c r="K205" s="216"/>
      <c r="L205" s="215"/>
      <c r="M205" s="213">
        <v>20</v>
      </c>
      <c r="N205" s="282" t="s">
        <v>454</v>
      </c>
      <c r="O205" s="216">
        <f>VLOOKUP(N205,VOTI!$C$1:$Q$500,15,FALSE)</f>
        <v>6.5</v>
      </c>
      <c r="P205" s="230"/>
      <c r="Q205" s="216"/>
      <c r="R205" s="216"/>
      <c r="S205" s="216"/>
      <c r="T205" s="216"/>
      <c r="U205" s="216"/>
      <c r="V205" s="216"/>
      <c r="W205" s="216"/>
      <c r="X205" s="215"/>
      <c r="Y205" s="8"/>
      <c r="Z205" s="231"/>
      <c r="AA205" s="8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82">
        <v>7</v>
      </c>
      <c r="AO205" s="76">
        <v>100</v>
      </c>
      <c r="AP205" s="86">
        <f t="shared" si="97"/>
        <v>-5</v>
      </c>
      <c r="AQ205" s="87">
        <f>AP205*((AP194&gt;=AN205)*(AP194&lt;AO205))</f>
        <v>0</v>
      </c>
      <c r="AR205" s="83"/>
      <c r="AS205" s="82">
        <v>7</v>
      </c>
      <c r="AT205" s="76">
        <v>100</v>
      </c>
      <c r="AU205" s="86">
        <f t="shared" si="100"/>
        <v>-5</v>
      </c>
      <c r="AV205" s="87">
        <f>AU205*((AU194&gt;=AS205)*(AU194&lt;AT205))</f>
        <v>0</v>
      </c>
      <c r="AW205" s="76"/>
      <c r="AX205" s="75">
        <f t="shared" si="103"/>
        <v>5</v>
      </c>
      <c r="AY205" s="76">
        <f t="shared" si="104"/>
        <v>6</v>
      </c>
      <c r="AZ205" s="76">
        <f t="shared" si="105"/>
        <v>2.5</v>
      </c>
      <c r="BA205" s="76">
        <f>(BA199&lt;AY205)*(BA199&gt;=AX205)*AZ205*BA198</f>
        <v>0</v>
      </c>
      <c r="BB205" s="75">
        <f t="shared" si="106"/>
        <v>5</v>
      </c>
      <c r="BC205" s="76">
        <f t="shared" si="107"/>
        <v>6</v>
      </c>
      <c r="BD205" s="76">
        <f t="shared" si="108"/>
        <v>2.5</v>
      </c>
      <c r="BE205" s="83">
        <f>(BE199&lt;BC205)*(BE199&gt;=BB205)*BD205*BE198</f>
        <v>0</v>
      </c>
    </row>
    <row r="206" spans="1:60" ht="13.5" thickBot="1">
      <c r="A206" s="232">
        <v>21</v>
      </c>
      <c r="B206" s="233"/>
      <c r="C206" s="234" t="e">
        <f>VLOOKUP(B206,VOTI!$C$1:$Q$500,15,FALSE)</f>
        <v>#N/A</v>
      </c>
      <c r="D206" s="235"/>
      <c r="E206" s="234"/>
      <c r="F206" s="234"/>
      <c r="G206" s="234"/>
      <c r="H206" s="234"/>
      <c r="I206" s="234"/>
      <c r="J206" s="234"/>
      <c r="K206" s="234"/>
      <c r="L206" s="236"/>
      <c r="M206" s="232">
        <v>21</v>
      </c>
      <c r="N206" s="233"/>
      <c r="O206" s="234" t="e">
        <f>VLOOKUP(N206,VOTI!$C$1:$Q$500,15,FALSE)</f>
        <v>#N/A</v>
      </c>
      <c r="P206" s="235"/>
      <c r="Q206" s="234"/>
      <c r="R206" s="234"/>
      <c r="S206" s="234"/>
      <c r="T206" s="234"/>
      <c r="U206" s="234"/>
      <c r="V206" s="234"/>
      <c r="W206" s="234"/>
      <c r="X206" s="236"/>
      <c r="Y206" s="8"/>
      <c r="Z206" s="8"/>
      <c r="AA206" s="8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82"/>
      <c r="AO206" s="76"/>
      <c r="AP206" s="76"/>
      <c r="AQ206" s="76"/>
      <c r="AR206" s="83"/>
      <c r="AS206" s="82"/>
      <c r="AT206" s="76"/>
      <c r="AU206" s="76"/>
      <c r="AV206" s="76"/>
      <c r="AW206" s="76"/>
      <c r="AX206" s="75">
        <f t="shared" si="103"/>
        <v>6</v>
      </c>
      <c r="AY206" s="76">
        <f t="shared" si="104"/>
        <v>7</v>
      </c>
      <c r="AZ206" s="76">
        <f t="shared" si="105"/>
        <v>3</v>
      </c>
      <c r="BA206" s="76">
        <f>(BA199&lt;AY206)*(BA199&gt;=AX206)*AZ206*BA198</f>
        <v>0</v>
      </c>
      <c r="BB206" s="75">
        <f t="shared" si="106"/>
        <v>6</v>
      </c>
      <c r="BC206" s="76">
        <f t="shared" si="107"/>
        <v>7</v>
      </c>
      <c r="BD206" s="76">
        <f t="shared" si="108"/>
        <v>3</v>
      </c>
      <c r="BE206" s="83">
        <f>(BE199&lt;BC206)*(BE199&gt;=BB206)*BD206*BE198</f>
        <v>0</v>
      </c>
      <c r="BH206" s="10"/>
    </row>
    <row r="207" spans="1:57" ht="13.5" thickTop="1">
      <c r="A207" s="237"/>
      <c r="B207" s="238" t="s">
        <v>16</v>
      </c>
      <c r="C207" s="239"/>
      <c r="D207" s="239"/>
      <c r="E207" s="239"/>
      <c r="F207" s="239"/>
      <c r="G207" s="239"/>
      <c r="H207" s="239"/>
      <c r="I207" s="239"/>
      <c r="J207" s="239"/>
      <c r="K207" s="239"/>
      <c r="L207" s="240"/>
      <c r="M207" s="237"/>
      <c r="N207" s="238" t="s">
        <v>16</v>
      </c>
      <c r="O207" s="239"/>
      <c r="P207" s="239"/>
      <c r="Q207" s="239"/>
      <c r="R207" s="239"/>
      <c r="S207" s="239"/>
      <c r="T207" s="239"/>
      <c r="U207" s="239"/>
      <c r="V207" s="239"/>
      <c r="W207" s="239"/>
      <c r="X207" s="240"/>
      <c r="Y207" s="8"/>
      <c r="Z207" s="8"/>
      <c r="AA207" s="8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88" t="s">
        <v>20</v>
      </c>
      <c r="AO207" s="76"/>
      <c r="AP207" s="76"/>
      <c r="AQ207" s="76">
        <f>4-C210</f>
        <v>1</v>
      </c>
      <c r="AR207" s="83"/>
      <c r="AS207" s="88" t="s">
        <v>20</v>
      </c>
      <c r="AT207" s="76"/>
      <c r="AU207" s="76"/>
      <c r="AV207" s="76">
        <f>4-O210</f>
        <v>1</v>
      </c>
      <c r="AW207" s="76"/>
      <c r="AX207" s="75">
        <f t="shared" si="103"/>
        <v>7</v>
      </c>
      <c r="AY207" s="76">
        <f t="shared" si="104"/>
        <v>8</v>
      </c>
      <c r="AZ207" s="76">
        <f t="shared" si="105"/>
        <v>3.5</v>
      </c>
      <c r="BA207" s="76">
        <f>(BA199&lt;AY207)*(BA199&gt;=AX207)*AZ207*BA198</f>
        <v>0</v>
      </c>
      <c r="BB207" s="75">
        <f t="shared" si="106"/>
        <v>7</v>
      </c>
      <c r="BC207" s="76">
        <f t="shared" si="107"/>
        <v>8</v>
      </c>
      <c r="BD207" s="76">
        <f t="shared" si="108"/>
        <v>3.5</v>
      </c>
      <c r="BE207" s="83">
        <f>(BE199&lt;BC207)*(BE199&gt;=BB207)*BD207*BE198</f>
        <v>0</v>
      </c>
    </row>
    <row r="208" spans="1:57" ht="15.75">
      <c r="A208" s="237"/>
      <c r="B208" s="239" t="s">
        <v>17</v>
      </c>
      <c r="C208" s="241">
        <v>1</v>
      </c>
      <c r="D208" s="241"/>
      <c r="E208" s="239"/>
      <c r="F208" s="239"/>
      <c r="G208" s="239"/>
      <c r="H208" s="239"/>
      <c r="I208" s="239"/>
      <c r="J208" s="239"/>
      <c r="K208" s="239"/>
      <c r="L208" s="242">
        <f>C208*3</f>
        <v>3</v>
      </c>
      <c r="M208" s="239"/>
      <c r="N208" s="239" t="s">
        <v>17</v>
      </c>
      <c r="O208" s="241">
        <v>0</v>
      </c>
      <c r="P208" s="241"/>
      <c r="Q208" s="239"/>
      <c r="R208" s="239"/>
      <c r="S208" s="239"/>
      <c r="T208" s="239"/>
      <c r="U208" s="239"/>
      <c r="V208" s="239"/>
      <c r="W208" s="239"/>
      <c r="X208" s="242">
        <f>O208*3</f>
        <v>0</v>
      </c>
      <c r="Y208" s="8"/>
      <c r="Z208" s="8"/>
      <c r="AA208" s="8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89" t="s">
        <v>23</v>
      </c>
      <c r="AO208" s="90"/>
      <c r="AP208" s="90"/>
      <c r="AQ208" s="90"/>
      <c r="AR208" s="91">
        <f>SUM(AQ196:AQ208)</f>
        <v>4</v>
      </c>
      <c r="AS208" s="89" t="s">
        <v>23</v>
      </c>
      <c r="AT208" s="90"/>
      <c r="AU208" s="90"/>
      <c r="AV208" s="90"/>
      <c r="AW208" s="92">
        <f>SUM(AV196:AV208)</f>
        <v>-3</v>
      </c>
      <c r="AX208" s="75">
        <f t="shared" si="103"/>
        <v>8</v>
      </c>
      <c r="AY208" s="76">
        <v>100</v>
      </c>
      <c r="AZ208" s="76">
        <f t="shared" si="105"/>
        <v>4</v>
      </c>
      <c r="BA208" s="76">
        <f>(BA199&lt;AY208)*(BA199&gt;=AX208)*AZ208*BA198</f>
        <v>0</v>
      </c>
      <c r="BB208" s="75">
        <f t="shared" si="106"/>
        <v>8</v>
      </c>
      <c r="BC208" s="76">
        <v>100</v>
      </c>
      <c r="BD208" s="76">
        <f t="shared" si="108"/>
        <v>4</v>
      </c>
      <c r="BE208" s="83">
        <f>(BE199&lt;BC208)*(BE199&gt;=BB208)*BD208*BE198</f>
        <v>0</v>
      </c>
    </row>
    <row r="209" spans="1:57" ht="15">
      <c r="A209" s="237"/>
      <c r="B209" s="239" t="s">
        <v>18</v>
      </c>
      <c r="C209" s="243">
        <v>3</v>
      </c>
      <c r="D209" s="243">
        <v>4</v>
      </c>
      <c r="E209" s="243">
        <v>3</v>
      </c>
      <c r="F209" s="244"/>
      <c r="G209" s="244"/>
      <c r="H209" s="239"/>
      <c r="I209" s="239"/>
      <c r="J209" s="239"/>
      <c r="K209" s="239"/>
      <c r="L209" s="240"/>
      <c r="M209" s="239"/>
      <c r="N209" s="239" t="s">
        <v>18</v>
      </c>
      <c r="O209" s="243">
        <v>3</v>
      </c>
      <c r="P209" s="243">
        <v>5</v>
      </c>
      <c r="Q209" s="243">
        <v>2</v>
      </c>
      <c r="R209" s="244"/>
      <c r="S209" s="244"/>
      <c r="T209" s="239"/>
      <c r="U209" s="239"/>
      <c r="V209" s="239"/>
      <c r="W209" s="239"/>
      <c r="X209" s="240"/>
      <c r="Y209" s="8"/>
      <c r="Z209" s="8"/>
      <c r="AA209" s="8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84"/>
      <c r="AO209" s="76"/>
      <c r="AP209" s="76"/>
      <c r="AQ209" s="76"/>
      <c r="AR209" s="76"/>
      <c r="AS209" s="76"/>
      <c r="AT209" s="76"/>
      <c r="AU209" s="76"/>
      <c r="AV209" s="76"/>
      <c r="AW209" s="76"/>
      <c r="BA209" s="93">
        <f>SUM(BA200:BA208)</f>
        <v>-1</v>
      </c>
      <c r="BB209" s="94"/>
      <c r="BC209" s="95"/>
      <c r="BD209" s="95"/>
      <c r="BE209" s="96">
        <f>SUM(BE200:BE208)</f>
        <v>1</v>
      </c>
    </row>
    <row r="210" spans="1:57" s="14" customFormat="1" ht="15">
      <c r="A210" s="237"/>
      <c r="B210" s="239" t="s">
        <v>19</v>
      </c>
      <c r="C210" s="245">
        <f>C209</f>
        <v>3</v>
      </c>
      <c r="D210" s="245">
        <f>D209</f>
        <v>4</v>
      </c>
      <c r="E210" s="245">
        <f>E209</f>
        <v>3</v>
      </c>
      <c r="F210" s="244"/>
      <c r="G210" s="244"/>
      <c r="H210" s="239"/>
      <c r="I210" s="239"/>
      <c r="J210" s="239"/>
      <c r="K210" s="239"/>
      <c r="L210" s="240"/>
      <c r="M210" s="239"/>
      <c r="N210" s="239" t="s">
        <v>19</v>
      </c>
      <c r="O210" s="245">
        <f>O209</f>
        <v>3</v>
      </c>
      <c r="P210" s="245">
        <f>P209</f>
        <v>5</v>
      </c>
      <c r="Q210" s="245">
        <f>Q209</f>
        <v>2</v>
      </c>
      <c r="R210" s="244"/>
      <c r="S210" s="244"/>
      <c r="T210" s="239"/>
      <c r="U210" s="239"/>
      <c r="V210" s="239"/>
      <c r="W210" s="239"/>
      <c r="X210" s="240"/>
      <c r="Y210" s="8"/>
      <c r="Z210" s="8"/>
      <c r="AA210" s="8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84"/>
      <c r="AO210" s="76"/>
      <c r="AP210" s="76"/>
      <c r="AQ210" s="76"/>
      <c r="AR210" s="76"/>
      <c r="AS210" s="76"/>
      <c r="AT210" s="76"/>
      <c r="AU210" s="76"/>
      <c r="AV210" s="76"/>
      <c r="AW210" s="76"/>
      <c r="AX210" s="75"/>
      <c r="AY210" s="76"/>
      <c r="AZ210" s="76"/>
      <c r="BA210" s="97"/>
      <c r="BB210" s="94"/>
      <c r="BC210" s="95"/>
      <c r="BD210" s="95"/>
      <c r="BE210" s="98"/>
    </row>
    <row r="211" spans="1:57" ht="15">
      <c r="A211" s="246"/>
      <c r="B211" s="247" t="s">
        <v>21</v>
      </c>
      <c r="C211" s="248"/>
      <c r="D211" s="248"/>
      <c r="E211" s="248"/>
      <c r="F211" s="249"/>
      <c r="G211" s="248"/>
      <c r="H211" s="247"/>
      <c r="I211" s="247"/>
      <c r="J211" s="247"/>
      <c r="K211" s="247"/>
      <c r="L211" s="250">
        <f>AW208</f>
        <v>-3</v>
      </c>
      <c r="M211" s="246"/>
      <c r="N211" s="247" t="s">
        <v>22</v>
      </c>
      <c r="O211" s="248"/>
      <c r="P211" s="248"/>
      <c r="Q211" s="248"/>
      <c r="R211" s="249"/>
      <c r="S211" s="248"/>
      <c r="T211" s="247"/>
      <c r="U211" s="247"/>
      <c r="V211" s="247"/>
      <c r="W211" s="247"/>
      <c r="X211" s="250">
        <f>AR208</f>
        <v>4</v>
      </c>
      <c r="Y211" s="8"/>
      <c r="Z211" s="8"/>
      <c r="AA211" s="8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84"/>
      <c r="AO211" s="76"/>
      <c r="AP211" s="76"/>
      <c r="AQ211" s="76"/>
      <c r="AR211" s="76"/>
      <c r="AS211" s="76"/>
      <c r="AT211" s="76"/>
      <c r="AU211" s="76"/>
      <c r="AV211" s="76"/>
      <c r="AW211" s="76"/>
      <c r="BA211" s="97"/>
      <c r="BB211" s="94"/>
      <c r="BC211" s="95"/>
      <c r="BD211" s="95"/>
      <c r="BE211" s="98"/>
    </row>
    <row r="212" spans="1:57" ht="15">
      <c r="A212" s="237"/>
      <c r="B212" s="251" t="s">
        <v>24</v>
      </c>
      <c r="C212" s="252"/>
      <c r="D212" s="252"/>
      <c r="E212" s="252"/>
      <c r="F212" s="253"/>
      <c r="G212" s="252"/>
      <c r="H212" s="251"/>
      <c r="I212" s="251"/>
      <c r="J212" s="251"/>
      <c r="K212" s="251"/>
      <c r="L212" s="254">
        <f>BA209</f>
        <v>-1</v>
      </c>
      <c r="M212" s="237"/>
      <c r="N212" s="251" t="s">
        <v>25</v>
      </c>
      <c r="O212" s="252"/>
      <c r="P212" s="252"/>
      <c r="Q212" s="252"/>
      <c r="R212" s="253"/>
      <c r="S212" s="252"/>
      <c r="T212" s="251"/>
      <c r="U212" s="251"/>
      <c r="V212" s="251"/>
      <c r="W212" s="251"/>
      <c r="X212" s="254">
        <f>BE209</f>
        <v>1</v>
      </c>
      <c r="Y212" s="8"/>
      <c r="Z212" s="8"/>
      <c r="AA212" s="8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84"/>
      <c r="AO212" s="76"/>
      <c r="AP212" s="76"/>
      <c r="AQ212" s="76"/>
      <c r="AR212" s="76"/>
      <c r="AS212" s="76"/>
      <c r="AT212" s="76"/>
      <c r="AU212" s="76"/>
      <c r="AV212" s="76"/>
      <c r="AW212" s="76"/>
      <c r="BA212" s="97"/>
      <c r="BB212" s="94"/>
      <c r="BC212" s="95"/>
      <c r="BD212" s="95"/>
      <c r="BE212" s="98"/>
    </row>
    <row r="213" spans="1:57" ht="15">
      <c r="A213" s="255"/>
      <c r="B213" s="256"/>
      <c r="C213" s="257" t="s">
        <v>26</v>
      </c>
      <c r="D213" s="257" t="s">
        <v>27</v>
      </c>
      <c r="E213" s="257" t="s">
        <v>28</v>
      </c>
      <c r="F213" s="256"/>
      <c r="G213" s="256"/>
      <c r="H213" s="256"/>
      <c r="I213" s="256"/>
      <c r="J213" s="256"/>
      <c r="K213" s="256"/>
      <c r="L213" s="258">
        <f>SUM(L185:L212)</f>
        <v>66</v>
      </c>
      <c r="M213" s="255"/>
      <c r="N213" s="256"/>
      <c r="O213" s="257" t="s">
        <v>26</v>
      </c>
      <c r="P213" s="257" t="s">
        <v>27</v>
      </c>
      <c r="Q213" s="257" t="s">
        <v>28</v>
      </c>
      <c r="R213" s="256"/>
      <c r="S213" s="256"/>
      <c r="T213" s="256"/>
      <c r="U213" s="256"/>
      <c r="V213" s="256"/>
      <c r="W213" s="256"/>
      <c r="X213" s="258">
        <f>SUM(X185:X212)</f>
        <v>77</v>
      </c>
      <c r="Y213" s="12"/>
      <c r="Z213" s="12"/>
      <c r="AA213" s="12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99"/>
      <c r="AO213" s="90"/>
      <c r="AP213" s="90"/>
      <c r="AQ213" s="90"/>
      <c r="AR213" s="90"/>
      <c r="AS213" s="90"/>
      <c r="AT213" s="90"/>
      <c r="AU213" s="90"/>
      <c r="AV213" s="90"/>
      <c r="AW213" s="90"/>
      <c r="AX213" s="100"/>
      <c r="AY213" s="90"/>
      <c r="AZ213" s="90"/>
      <c r="BA213" s="90"/>
      <c r="BB213" s="100"/>
      <c r="BC213" s="90"/>
      <c r="BD213" s="90"/>
      <c r="BE213" s="101"/>
    </row>
    <row r="214" spans="9:24" ht="24.75" customHeight="1">
      <c r="I214" s="77">
        <f>(J214=V214)*((L213-X213)&gt;=4)</f>
        <v>0</v>
      </c>
      <c r="J214" s="78">
        <f>1*(L213&gt;=66)+1*(L213&gt;=72)+1*(L213&gt;=77)+1*(L213&gt;=81)+1*(L213&gt;=85)+1*(L213&gt;=89)+1*(L213&gt;=93)+1*(L213&gt;=97)+1*(L213&gt;=101)+1*(L213&gt;=104)</f>
        <v>1</v>
      </c>
      <c r="K214" s="78"/>
      <c r="L214" s="160">
        <f>J214+(J214&lt;V214)*((X213-L213)&lt;3)+(X213&lt;59)+(J214=V214)*((L213-X213)&gt;=4)</f>
        <v>1</v>
      </c>
      <c r="U214" s="77">
        <f>(J214=V214)*((X213-L213)&gt;=4)</f>
        <v>0</v>
      </c>
      <c r="V214" s="78">
        <f>1*(X213&gt;=66)+1*(X213&gt;=72)+1*(X213&gt;=77)+1*(X213&gt;=81)+1*(X213&gt;=85)+1*(X213&gt;=89)+1*(X213&gt;=93)+1*(X213&gt;=97)+1*(X213&gt;=101)+1*(X213&gt;=104)</f>
        <v>3</v>
      </c>
      <c r="W214" s="78"/>
      <c r="X214" s="160">
        <f>V214+(V214&lt;J214)*((L213-X213)&lt;3)+(L213&lt;59)+(J214=V214)*((X213-L213)&gt;=4)</f>
        <v>3</v>
      </c>
    </row>
    <row r="215" ht="12.75">
      <c r="A215" s="4" t="s">
        <v>37</v>
      </c>
    </row>
    <row r="216" spans="1:57" s="168" customFormat="1" ht="15.75">
      <c r="A216" s="161"/>
      <c r="B216" s="162"/>
      <c r="C216" s="163"/>
      <c r="D216" s="169"/>
      <c r="E216" s="163"/>
      <c r="F216" s="163"/>
      <c r="G216" s="163"/>
      <c r="H216" s="163"/>
      <c r="I216" s="163"/>
      <c r="J216" s="163"/>
      <c r="K216" s="163"/>
      <c r="L216" s="164"/>
      <c r="M216" s="213">
        <v>9</v>
      </c>
      <c r="N216" s="284" t="s">
        <v>152</v>
      </c>
      <c r="O216" s="216" t="e">
        <f>VLOOKUP(N216,VOTI!$C$1:$Q$500,15,FALSE)</f>
        <v>#N/A</v>
      </c>
      <c r="P216" s="169"/>
      <c r="Q216" s="163"/>
      <c r="R216" s="163"/>
      <c r="S216" s="163"/>
      <c r="T216" s="163"/>
      <c r="U216" s="163"/>
      <c r="V216" s="163"/>
      <c r="W216" s="163"/>
      <c r="X216" s="164"/>
      <c r="Y216" s="165"/>
      <c r="Z216" s="165"/>
      <c r="AA216" s="165"/>
      <c r="AB216" s="166"/>
      <c r="AC216" s="166"/>
      <c r="AD216" s="166"/>
      <c r="AE216" s="166"/>
      <c r="AF216" s="166"/>
      <c r="AG216" s="166"/>
      <c r="AH216" s="166"/>
      <c r="AI216" s="166"/>
      <c r="AJ216" s="166"/>
      <c r="AK216" s="166"/>
      <c r="AL216" s="166"/>
      <c r="AM216" s="166"/>
      <c r="AN216" s="167"/>
      <c r="AX216" s="161"/>
      <c r="AY216" s="169"/>
      <c r="AZ216" s="169"/>
      <c r="BA216" s="169"/>
      <c r="BB216" s="161"/>
      <c r="BC216" s="169"/>
      <c r="BD216" s="169"/>
      <c r="BE216" s="169"/>
    </row>
    <row r="217" spans="1:57" s="168" customFormat="1" ht="12.75">
      <c r="A217" s="161"/>
      <c r="B217" s="162"/>
      <c r="C217" s="163"/>
      <c r="D217" s="169"/>
      <c r="E217" s="163"/>
      <c r="F217" s="163"/>
      <c r="G217" s="163"/>
      <c r="H217" s="163"/>
      <c r="I217" s="163"/>
      <c r="J217" s="163"/>
      <c r="K217" s="163"/>
      <c r="L217" s="164"/>
      <c r="M217" s="161"/>
      <c r="N217" s="170"/>
      <c r="O217" s="163"/>
      <c r="P217" s="169"/>
      <c r="Q217" s="163"/>
      <c r="R217" s="163"/>
      <c r="S217" s="163"/>
      <c r="T217" s="163"/>
      <c r="U217" s="163"/>
      <c r="V217" s="163"/>
      <c r="W217" s="163"/>
      <c r="X217" s="164"/>
      <c r="Y217" s="165"/>
      <c r="Z217" s="165"/>
      <c r="AA217" s="165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6"/>
      <c r="AM217" s="166"/>
      <c r="AN217" s="167"/>
      <c r="AX217" s="161"/>
      <c r="AY217" s="169"/>
      <c r="AZ217" s="169"/>
      <c r="BA217" s="169"/>
      <c r="BB217" s="161"/>
      <c r="BC217" s="169"/>
      <c r="BD217" s="169"/>
      <c r="BE217" s="169"/>
    </row>
    <row r="218" spans="1:57" s="168" customFormat="1" ht="12.75">
      <c r="A218" s="161"/>
      <c r="B218" s="162"/>
      <c r="C218" s="163"/>
      <c r="D218" s="169"/>
      <c r="E218" s="163"/>
      <c r="F218" s="163"/>
      <c r="G218" s="163"/>
      <c r="H218" s="163"/>
      <c r="I218" s="163"/>
      <c r="J218" s="163"/>
      <c r="K218" s="163"/>
      <c r="L218" s="164"/>
      <c r="M218" s="161"/>
      <c r="N218" s="170"/>
      <c r="O218" s="163"/>
      <c r="P218" s="169"/>
      <c r="Q218" s="163"/>
      <c r="R218" s="163"/>
      <c r="S218" s="163"/>
      <c r="T218" s="163"/>
      <c r="U218" s="163"/>
      <c r="V218" s="163"/>
      <c r="W218" s="163"/>
      <c r="X218" s="164"/>
      <c r="Y218" s="165"/>
      <c r="Z218" s="165"/>
      <c r="AA218" s="165"/>
      <c r="AB218" s="166"/>
      <c r="AC218" s="166"/>
      <c r="AD218" s="166"/>
      <c r="AE218" s="166"/>
      <c r="AF218" s="166"/>
      <c r="AG218" s="166"/>
      <c r="AH218" s="166"/>
      <c r="AI218" s="166"/>
      <c r="AJ218" s="166"/>
      <c r="AK218" s="166"/>
      <c r="AL218" s="166"/>
      <c r="AM218" s="166"/>
      <c r="AN218" s="167"/>
      <c r="AX218" s="161"/>
      <c r="AY218" s="169"/>
      <c r="AZ218" s="169"/>
      <c r="BA218" s="169"/>
      <c r="BB218" s="161"/>
      <c r="BC218" s="169"/>
      <c r="BD218" s="169"/>
      <c r="BE218" s="169"/>
    </row>
    <row r="219" ht="12.75"/>
    <row r="220" spans="1:57" ht="30.75" customHeight="1">
      <c r="A220" s="207" t="s">
        <v>0</v>
      </c>
      <c r="B220" s="208" t="str">
        <f>Y186</f>
        <v>Galatosoray</v>
      </c>
      <c r="C220" s="209" t="s">
        <v>1</v>
      </c>
      <c r="D220" s="209" t="s">
        <v>2</v>
      </c>
      <c r="E220" s="210" t="s">
        <v>3</v>
      </c>
      <c r="F220" s="210" t="s">
        <v>4</v>
      </c>
      <c r="G220" s="209" t="s">
        <v>5</v>
      </c>
      <c r="H220" s="209" t="s">
        <v>6</v>
      </c>
      <c r="I220" s="210" t="s">
        <v>7</v>
      </c>
      <c r="J220" s="209" t="s">
        <v>8</v>
      </c>
      <c r="K220" s="209" t="s">
        <v>52</v>
      </c>
      <c r="L220" s="211" t="s">
        <v>9</v>
      </c>
      <c r="M220" s="212" t="s">
        <v>0</v>
      </c>
      <c r="N220" s="208" t="str">
        <f>Z186</f>
        <v>Rob City</v>
      </c>
      <c r="O220" s="209" t="s">
        <v>1</v>
      </c>
      <c r="P220" s="209" t="s">
        <v>2</v>
      </c>
      <c r="Q220" s="210" t="s">
        <v>3</v>
      </c>
      <c r="R220" s="210" t="s">
        <v>4</v>
      </c>
      <c r="S220" s="209" t="s">
        <v>5</v>
      </c>
      <c r="T220" s="209" t="s">
        <v>6</v>
      </c>
      <c r="U220" s="210" t="s">
        <v>7</v>
      </c>
      <c r="V220" s="209" t="s">
        <v>8</v>
      </c>
      <c r="W220" s="209" t="s">
        <v>52</v>
      </c>
      <c r="X220" s="211" t="s">
        <v>9</v>
      </c>
      <c r="Y220" s="6"/>
      <c r="Z220" s="6"/>
      <c r="AA220" s="6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9" t="s">
        <v>10</v>
      </c>
      <c r="AO220" s="80"/>
      <c r="AP220" s="80"/>
      <c r="AQ220" s="80"/>
      <c r="AR220" s="81"/>
      <c r="AS220" s="79" t="s">
        <v>11</v>
      </c>
      <c r="AT220" s="80"/>
      <c r="AU220" s="80"/>
      <c r="AV220" s="80"/>
      <c r="AW220" s="80"/>
      <c r="AX220" s="79"/>
      <c r="AY220" s="80"/>
      <c r="AZ220" s="80"/>
      <c r="BA220" s="80"/>
      <c r="BB220" s="79"/>
      <c r="BC220" s="80"/>
      <c r="BD220" s="80"/>
      <c r="BE220" s="81"/>
    </row>
    <row r="221" spans="1:57" ht="13.5" customHeight="1">
      <c r="A221" s="213">
        <v>1</v>
      </c>
      <c r="B221" s="191" t="s">
        <v>472</v>
      </c>
      <c r="C221" s="214">
        <f>VLOOKUP(B221,VOTI!$C$1:$Q$500,15,FALSE)</f>
        <v>7</v>
      </c>
      <c r="D221" s="214"/>
      <c r="E221" s="214">
        <f>VLOOKUP(B221,VOTI!$C$1:$O$500,4,FALSE)</f>
        <v>1</v>
      </c>
      <c r="F221" s="214"/>
      <c r="G221" s="214">
        <f>VLOOKUP(B221,VOTI!$C$1:$O$500,9,FALSE)</f>
        <v>0</v>
      </c>
      <c r="H221" s="214">
        <f>VLOOKUP(B221,VOTI!$C$1:$O$500,10,FALSE)</f>
        <v>0</v>
      </c>
      <c r="I221" s="214">
        <f>VLOOKUP(B221,VOTI!$C$1:$O$500,5,FALSE)</f>
        <v>0</v>
      </c>
      <c r="J221" s="214">
        <f>VLOOKUP(B221,VOTI!$C$1:$O$500,8,FALSE)</f>
        <v>0</v>
      </c>
      <c r="K221" s="214">
        <f>VLOOKUP(B221,VOTI!$C$1:$O$500,11,FALSE)</f>
        <v>0</v>
      </c>
      <c r="L221" s="215">
        <f>IF(D221=1,3,(C221-E221-F221-G221*0.5-H221*1+3*I221-2*J221-D221+K221))</f>
        <v>6</v>
      </c>
      <c r="M221" s="279">
        <v>1</v>
      </c>
      <c r="N221" s="280" t="s">
        <v>417</v>
      </c>
      <c r="O221" s="214">
        <f>VLOOKUP(N221,VOTI!$C$1:$Q$500,15,FALSE)</f>
        <v>6.5</v>
      </c>
      <c r="P221" s="214"/>
      <c r="Q221" s="214">
        <f>VLOOKUP(N221,VOTI!$C$1:$O$500,4,FALSE)</f>
        <v>1</v>
      </c>
      <c r="R221" s="214"/>
      <c r="S221" s="214">
        <f>VLOOKUP(N221,VOTI!$C$1:$O$500,9,FALSE)</f>
        <v>1</v>
      </c>
      <c r="T221" s="214">
        <f>VLOOKUP(N221,VOTI!$C$1:$O$500,10,FALSE)</f>
        <v>0</v>
      </c>
      <c r="U221" s="214">
        <f>VLOOKUP(N221,VOTI!$C$1:$O$500,5,FALSE)</f>
        <v>0</v>
      </c>
      <c r="V221" s="214">
        <f>VLOOKUP(N221,VOTI!$C$1:$O$500,8,FALSE)</f>
        <v>0</v>
      </c>
      <c r="W221" s="214">
        <f>VLOOKUP(N221,VOTI!$C$1:$O$500,11,FALSE)</f>
        <v>0</v>
      </c>
      <c r="X221" s="215">
        <f>IF(P221=1,3,(O221-Q221-R221-S221*0.5-T221*1+3*U221-2*V221-P221+W221))</f>
        <v>5</v>
      </c>
      <c r="Y221" s="8"/>
      <c r="Z221" s="8"/>
      <c r="AA221" s="8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82"/>
      <c r="AO221" s="76"/>
      <c r="AP221" s="76"/>
      <c r="AQ221" s="76"/>
      <c r="AR221" s="83"/>
      <c r="AS221" s="82"/>
      <c r="AT221" s="76"/>
      <c r="AU221" s="76"/>
      <c r="AV221" s="76"/>
      <c r="AW221" s="76"/>
      <c r="BE221" s="83"/>
    </row>
    <row r="222" spans="1:60" ht="13.5" customHeight="1">
      <c r="A222" s="213">
        <v>2</v>
      </c>
      <c r="B222" s="191" t="s">
        <v>473</v>
      </c>
      <c r="C222" s="216">
        <f>VLOOKUP(B222,VOTI!$C$1:$Q$500,15,FALSE)</f>
        <v>5.5</v>
      </c>
      <c r="D222" s="216"/>
      <c r="E222" s="216">
        <f>VLOOKUP(B222,VOTI!$C$1:$O$500,3,FALSE)</f>
        <v>0</v>
      </c>
      <c r="F222" s="216">
        <f>VLOOKUP(B222,VOTI!$C$1:$O$500,7,FALSE)</f>
        <v>0</v>
      </c>
      <c r="G222" s="216">
        <f>VLOOKUP(B222,VOTI!$C$1:$O$500,9,FALSE)</f>
        <v>1</v>
      </c>
      <c r="H222" s="216">
        <f>VLOOKUP(B222,VOTI!$C$1:$O$500,10,FALSE)</f>
        <v>0</v>
      </c>
      <c r="I222" s="216">
        <f>VLOOKUP(B222,VOTI!$C$1:$O$500,6,FALSE)</f>
        <v>0</v>
      </c>
      <c r="J222" s="216">
        <f>VLOOKUP(B222,VOTI!$C$1:$O$500,8,FALSE)</f>
        <v>0</v>
      </c>
      <c r="K222" s="216">
        <f>VLOOKUP(B222,VOTI!$C$1:$O$500,11,FALSE)</f>
        <v>0</v>
      </c>
      <c r="L222" s="215">
        <f>C222+3*E222+2*F222-G222*0.5-H222*1-2*I222-2*J222-D222+K222</f>
        <v>5</v>
      </c>
      <c r="M222" s="279">
        <v>2</v>
      </c>
      <c r="N222" s="280" t="s">
        <v>418</v>
      </c>
      <c r="O222" s="216">
        <f>VLOOKUP(N222,VOTI!$C$1:$Q$500,15,FALSE)</f>
        <v>7</v>
      </c>
      <c r="P222" s="216"/>
      <c r="Q222" s="216">
        <f>VLOOKUP(N222,VOTI!$C$1:$O$500,3,FALSE)</f>
        <v>1</v>
      </c>
      <c r="R222" s="216">
        <f>VLOOKUP(N222,VOTI!$C$1:$O$500,7,FALSE)</f>
        <v>0</v>
      </c>
      <c r="S222" s="216">
        <f>VLOOKUP(N222,VOTI!$C$1:$O$500,9,FALSE)</f>
        <v>0</v>
      </c>
      <c r="T222" s="216">
        <f>VLOOKUP(N222,VOTI!$C$1:$O$500,10,FALSE)</f>
        <v>0</v>
      </c>
      <c r="U222" s="216">
        <f>VLOOKUP(N222,VOTI!$C$1:$O$500,6,FALSE)</f>
        <v>0</v>
      </c>
      <c r="V222" s="216">
        <f>VLOOKUP(N222,VOTI!$C$1:$O$500,8,FALSE)</f>
        <v>0</v>
      </c>
      <c r="W222" s="216">
        <f>VLOOKUP(N222,VOTI!$C$1:$O$500,11,FALSE)</f>
        <v>0</v>
      </c>
      <c r="X222" s="215">
        <f>O222+3*Q222+2*R222-S222*0.5-T222*1-2*U222-2*V222-P222+W222</f>
        <v>10</v>
      </c>
      <c r="Y222" s="8"/>
      <c r="Z222" s="8"/>
      <c r="AA222" s="8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82">
        <v>1</v>
      </c>
      <c r="AO222" s="76">
        <f>1*OR(C246&gt;=AN222)</f>
        <v>1</v>
      </c>
      <c r="AP222" s="76">
        <f aca="true" t="shared" si="109" ref="AP222:AP227">AO222*C222</f>
        <v>5.5</v>
      </c>
      <c r="AQ222" s="76"/>
      <c r="AR222" s="83"/>
      <c r="AS222" s="82">
        <v>1</v>
      </c>
      <c r="AT222" s="76">
        <f>1*OR(O246&gt;=AS222)</f>
        <v>1</v>
      </c>
      <c r="AU222" s="76">
        <f aca="true" t="shared" si="110" ref="AU222:AU227">AT222*O222</f>
        <v>7</v>
      </c>
      <c r="AV222" s="76"/>
      <c r="AW222" s="76"/>
      <c r="AX222" s="75">
        <v>1</v>
      </c>
      <c r="BB222" s="75">
        <v>1</v>
      </c>
      <c r="BE222" s="83"/>
      <c r="BH222" s="10"/>
    </row>
    <row r="223" spans="1:60" ht="12.75">
      <c r="A223" s="213">
        <v>3</v>
      </c>
      <c r="B223" s="191" t="s">
        <v>474</v>
      </c>
      <c r="C223" s="216">
        <f>VLOOKUP(B223,VOTI!$C$1:$Q$500,15,FALSE)</f>
        <v>5.5</v>
      </c>
      <c r="D223" s="216"/>
      <c r="E223" s="216">
        <f>VLOOKUP(B223,VOTI!$C$1:$O$500,3,FALSE)</f>
        <v>0</v>
      </c>
      <c r="F223" s="216">
        <f>VLOOKUP(B223,VOTI!$C$1:$O$500,7,FALSE)</f>
        <v>0</v>
      </c>
      <c r="G223" s="216">
        <f>VLOOKUP(B223,VOTI!$C$1:$O$500,9,FALSE)</f>
        <v>0</v>
      </c>
      <c r="H223" s="216">
        <f>VLOOKUP(B223,VOTI!$C$1:$O$500,10,FALSE)</f>
        <v>0</v>
      </c>
      <c r="I223" s="216">
        <f>VLOOKUP(B223,VOTI!$C$1:$O$500,6,FALSE)</f>
        <v>0</v>
      </c>
      <c r="J223" s="216">
        <f>VLOOKUP(B223,VOTI!$C$1:$O$500,8,FALSE)</f>
        <v>0</v>
      </c>
      <c r="K223" s="216">
        <f>VLOOKUP(B223,VOTI!$C$1:$O$500,11,FALSE)</f>
        <v>0</v>
      </c>
      <c r="L223" s="215">
        <f aca="true" t="shared" si="111" ref="L223:L230">C223+3*E223+2*F223-G223*0.5-H223*1-2*I223-2*J223-D223+K223</f>
        <v>5.5</v>
      </c>
      <c r="M223" s="279">
        <v>3</v>
      </c>
      <c r="N223" s="280" t="s">
        <v>419</v>
      </c>
      <c r="O223" s="216">
        <f>VLOOKUP(N223,VOTI!$C$1:$Q$500,15,FALSE)</f>
        <v>6</v>
      </c>
      <c r="P223" s="216"/>
      <c r="Q223" s="216">
        <f>VLOOKUP(N223,VOTI!$C$1:$O$500,3,FALSE)</f>
        <v>0</v>
      </c>
      <c r="R223" s="216">
        <f>VLOOKUP(N223,VOTI!$C$1:$O$500,7,FALSE)</f>
        <v>0</v>
      </c>
      <c r="S223" s="216">
        <f>VLOOKUP(N223,VOTI!$C$1:$O$500,9,FALSE)</f>
        <v>0</v>
      </c>
      <c r="T223" s="216">
        <f>VLOOKUP(N223,VOTI!$C$1:$O$500,10,FALSE)</f>
        <v>0</v>
      </c>
      <c r="U223" s="216">
        <f>VLOOKUP(N223,VOTI!$C$1:$O$500,6,FALSE)</f>
        <v>0</v>
      </c>
      <c r="V223" s="216">
        <f>VLOOKUP(N223,VOTI!$C$1:$O$500,8,FALSE)</f>
        <v>0</v>
      </c>
      <c r="W223" s="216">
        <f>VLOOKUP(N223,VOTI!$C$1:$O$500,11,FALSE)</f>
        <v>0</v>
      </c>
      <c r="X223" s="215">
        <f aca="true" t="shared" si="112" ref="X223:X231">O223+3*Q223+2*R223-S223*0.5-T223*1-2*U223-2*V223-P223+W223</f>
        <v>6</v>
      </c>
      <c r="Y223" s="8"/>
      <c r="Z223" s="8"/>
      <c r="AA223" s="8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82">
        <v>2</v>
      </c>
      <c r="AO223" s="76">
        <f>1*OR(C246&gt;=AN223)</f>
        <v>1</v>
      </c>
      <c r="AP223" s="76">
        <f t="shared" si="109"/>
        <v>5.5</v>
      </c>
      <c r="AQ223" s="76"/>
      <c r="AR223" s="83"/>
      <c r="AS223" s="82">
        <v>2</v>
      </c>
      <c r="AT223" s="76">
        <f>1*OR(O246&gt;=AS223)</f>
        <v>1</v>
      </c>
      <c r="AU223" s="76">
        <f t="shared" si="110"/>
        <v>6</v>
      </c>
      <c r="AV223" s="76"/>
      <c r="AW223" s="76"/>
      <c r="AX223" s="75">
        <v>2</v>
      </c>
      <c r="BB223" s="75">
        <v>2</v>
      </c>
      <c r="BE223" s="83"/>
      <c r="BH223" s="10"/>
    </row>
    <row r="224" spans="1:60" ht="12.75">
      <c r="A224" s="213">
        <v>13</v>
      </c>
      <c r="B224" s="191" t="s">
        <v>485</v>
      </c>
      <c r="C224" s="216">
        <f>VLOOKUP(B224,VOTI!$C$1:$Q$500,15,FALSE)</f>
        <v>5</v>
      </c>
      <c r="D224" s="216"/>
      <c r="E224" s="216">
        <f>VLOOKUP(B224,VOTI!$C$1:$O$500,3,FALSE)</f>
        <v>0</v>
      </c>
      <c r="F224" s="216">
        <f>VLOOKUP(B224,VOTI!$C$1:$O$500,7,FALSE)</f>
        <v>0</v>
      </c>
      <c r="G224" s="216">
        <f>VLOOKUP(B224,VOTI!$C$1:$O$500,9,FALSE)</f>
        <v>0</v>
      </c>
      <c r="H224" s="216">
        <f>VLOOKUP(B224,VOTI!$C$1:$O$500,10,FALSE)</f>
        <v>0</v>
      </c>
      <c r="I224" s="216">
        <f>VLOOKUP(B224,VOTI!$C$1:$O$500,6,FALSE)</f>
        <v>0</v>
      </c>
      <c r="J224" s="216">
        <f>VLOOKUP(B224,VOTI!$C$1:$O$500,8,FALSE)</f>
        <v>1</v>
      </c>
      <c r="K224" s="216">
        <f>VLOOKUP(B224,VOTI!$C$1:$O$500,11,FALSE)</f>
        <v>0</v>
      </c>
      <c r="L224" s="215">
        <f t="shared" si="111"/>
        <v>3</v>
      </c>
      <c r="M224" s="279">
        <v>4</v>
      </c>
      <c r="N224" s="280" t="s">
        <v>420</v>
      </c>
      <c r="O224" s="216">
        <f>VLOOKUP(N224,VOTI!$C$1:$Q$500,15,FALSE)</f>
        <v>5.5</v>
      </c>
      <c r="P224" s="216"/>
      <c r="Q224" s="216">
        <f>VLOOKUP(N224,VOTI!$C$1:$O$500,3,FALSE)</f>
        <v>0</v>
      </c>
      <c r="R224" s="216">
        <f>VLOOKUP(N224,VOTI!$C$1:$O$500,7,FALSE)</f>
        <v>0</v>
      </c>
      <c r="S224" s="216">
        <f>VLOOKUP(N224,VOTI!$C$1:$O$500,9,FALSE)</f>
        <v>1</v>
      </c>
      <c r="T224" s="216">
        <f>VLOOKUP(N224,VOTI!$C$1:$O$500,10,FALSE)</f>
        <v>0</v>
      </c>
      <c r="U224" s="216">
        <f>VLOOKUP(N224,VOTI!$C$1:$O$500,6,FALSE)</f>
        <v>0</v>
      </c>
      <c r="V224" s="216">
        <f>VLOOKUP(N224,VOTI!$C$1:$O$500,8,FALSE)</f>
        <v>0</v>
      </c>
      <c r="W224" s="216">
        <f>VLOOKUP(N224,VOTI!$C$1:$O$500,11,FALSE)</f>
        <v>0</v>
      </c>
      <c r="X224" s="215">
        <f t="shared" si="112"/>
        <v>5</v>
      </c>
      <c r="Y224" s="8"/>
      <c r="Z224" s="8"/>
      <c r="AA224" s="8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82">
        <v>3</v>
      </c>
      <c r="AO224" s="76">
        <f>1*OR(C246&gt;=AN224)</f>
        <v>1</v>
      </c>
      <c r="AP224" s="76">
        <f t="shared" si="109"/>
        <v>5</v>
      </c>
      <c r="AQ224" s="76"/>
      <c r="AR224" s="83"/>
      <c r="AS224" s="82">
        <v>3</v>
      </c>
      <c r="AT224" s="76">
        <f>1*OR(O246&gt;=AS224)</f>
        <v>1</v>
      </c>
      <c r="AU224" s="76">
        <f t="shared" si="110"/>
        <v>5.5</v>
      </c>
      <c r="AV224" s="76"/>
      <c r="AW224" s="76"/>
      <c r="AX224" s="75">
        <v>3</v>
      </c>
      <c r="BB224" s="75">
        <v>3</v>
      </c>
      <c r="BE224" s="83"/>
      <c r="BH224" s="10"/>
    </row>
    <row r="225" spans="1:60" ht="12.75">
      <c r="A225" s="213">
        <v>5</v>
      </c>
      <c r="B225" s="191" t="s">
        <v>476</v>
      </c>
      <c r="C225" s="216">
        <f>VLOOKUP(B225,VOTI!$C$1:$Q$500,15,FALSE)</f>
        <v>6</v>
      </c>
      <c r="D225" s="216"/>
      <c r="E225" s="216">
        <f>VLOOKUP(B225,VOTI!$C$1:$O$500,3,FALSE)</f>
        <v>0</v>
      </c>
      <c r="F225" s="216">
        <f>VLOOKUP(B225,VOTI!$C$1:$O$500,7,FALSE)</f>
        <v>0</v>
      </c>
      <c r="G225" s="216">
        <f>VLOOKUP(B225,VOTI!$C$1:$O$500,9,FALSE)</f>
        <v>1</v>
      </c>
      <c r="H225" s="216">
        <f>VLOOKUP(B225,VOTI!$C$1:$O$500,10,FALSE)</f>
        <v>0</v>
      </c>
      <c r="I225" s="216">
        <f>VLOOKUP(B225,VOTI!$C$1:$O$500,6,FALSE)</f>
        <v>0</v>
      </c>
      <c r="J225" s="216">
        <f>VLOOKUP(B225,VOTI!$C$1:$O$500,8,FALSE)</f>
        <v>0</v>
      </c>
      <c r="K225" s="216">
        <f>VLOOKUP(B225,VOTI!$C$1:$O$500,11,FALSE)</f>
        <v>0</v>
      </c>
      <c r="L225" s="215">
        <f t="shared" si="111"/>
        <v>5.5</v>
      </c>
      <c r="M225" s="279">
        <v>5</v>
      </c>
      <c r="N225" s="280" t="s">
        <v>421</v>
      </c>
      <c r="O225" s="216">
        <f>VLOOKUP(N225,VOTI!$C$1:$Q$500,15,FALSE)</f>
        <v>7</v>
      </c>
      <c r="P225" s="216"/>
      <c r="Q225" s="216">
        <f>VLOOKUP(N225,VOTI!$C$1:$O$500,3,FALSE)</f>
        <v>0</v>
      </c>
      <c r="R225" s="216">
        <f>VLOOKUP(N225,VOTI!$C$1:$O$500,7,FALSE)</f>
        <v>0</v>
      </c>
      <c r="S225" s="216">
        <f>VLOOKUP(N225,VOTI!$C$1:$O$500,9,FALSE)</f>
        <v>0</v>
      </c>
      <c r="T225" s="216">
        <f>VLOOKUP(N225,VOTI!$C$1:$O$500,10,FALSE)</f>
        <v>0</v>
      </c>
      <c r="U225" s="216">
        <f>VLOOKUP(N225,VOTI!$C$1:$O$500,6,FALSE)</f>
        <v>0</v>
      </c>
      <c r="V225" s="216">
        <f>VLOOKUP(N225,VOTI!$C$1:$O$500,8,FALSE)</f>
        <v>0</v>
      </c>
      <c r="W225" s="216">
        <f>VLOOKUP(N225,VOTI!$C$1:$O$500,11,FALSE)</f>
        <v>0</v>
      </c>
      <c r="X225" s="215">
        <f t="shared" si="112"/>
        <v>7</v>
      </c>
      <c r="Y225" s="8"/>
      <c r="Z225" s="8"/>
      <c r="AA225" s="8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82">
        <v>4</v>
      </c>
      <c r="AO225" s="76">
        <f>1*OR(C246&gt;=AN225)</f>
        <v>0</v>
      </c>
      <c r="AP225" s="76">
        <f t="shared" si="109"/>
        <v>0</v>
      </c>
      <c r="AQ225" s="76"/>
      <c r="AR225" s="83"/>
      <c r="AS225" s="82">
        <v>4</v>
      </c>
      <c r="AT225" s="76">
        <f>1*OR(O246&gt;=AS225)</f>
        <v>0</v>
      </c>
      <c r="AU225" s="76">
        <f t="shared" si="110"/>
        <v>0</v>
      </c>
      <c r="AV225" s="76"/>
      <c r="AW225" s="76"/>
      <c r="AX225" s="75">
        <v>4</v>
      </c>
      <c r="AY225" s="76">
        <f>1*(C245&lt;AX225)*(AX225&lt;=(C245+D246))</f>
        <v>1</v>
      </c>
      <c r="AZ225" s="76">
        <f aca="true" t="shared" si="113" ref="AZ225:AZ231">C225*AY225</f>
        <v>6</v>
      </c>
      <c r="BB225" s="75">
        <v>4</v>
      </c>
      <c r="BC225" s="76">
        <f>1*(O245&lt;BB225)*(BB225&lt;=(O245+P246))</f>
        <v>1</v>
      </c>
      <c r="BD225" s="76">
        <f aca="true" t="shared" si="114" ref="BD225:BD231">O225*BC225</f>
        <v>7</v>
      </c>
      <c r="BE225" s="83"/>
      <c r="BH225" s="10"/>
    </row>
    <row r="226" spans="1:60" ht="12.75">
      <c r="A226" s="213">
        <v>6</v>
      </c>
      <c r="B226" s="191" t="s">
        <v>477</v>
      </c>
      <c r="C226" s="216">
        <f>VLOOKUP(B226,VOTI!$C$1:$Q$500,15,FALSE)</f>
        <v>6</v>
      </c>
      <c r="D226" s="216"/>
      <c r="E226" s="216">
        <f>VLOOKUP(B226,VOTI!$C$1:$O$500,3,FALSE)</f>
        <v>0</v>
      </c>
      <c r="F226" s="216">
        <f>VLOOKUP(B226,VOTI!$C$1:$O$500,7,FALSE)</f>
        <v>0</v>
      </c>
      <c r="G226" s="216">
        <f>VLOOKUP(B226,VOTI!$C$1:$O$500,9,FALSE)</f>
        <v>1</v>
      </c>
      <c r="H226" s="216">
        <f>VLOOKUP(B226,VOTI!$C$1:$O$500,10,FALSE)</f>
        <v>0</v>
      </c>
      <c r="I226" s="216">
        <f>VLOOKUP(B226,VOTI!$C$1:$O$500,6,FALSE)</f>
        <v>0</v>
      </c>
      <c r="J226" s="216">
        <f>VLOOKUP(B226,VOTI!$C$1:$O$500,8,FALSE)</f>
        <v>0</v>
      </c>
      <c r="K226" s="216">
        <f>VLOOKUP(B226,VOTI!$C$1:$O$500,11,FALSE)</f>
        <v>0</v>
      </c>
      <c r="L226" s="215">
        <f t="shared" si="111"/>
        <v>5.5</v>
      </c>
      <c r="M226" s="279">
        <v>6</v>
      </c>
      <c r="N226" s="280" t="s">
        <v>432</v>
      </c>
      <c r="O226" s="216">
        <f>VLOOKUP(N226,VOTI!$C$1:$Q$500,15,FALSE)</f>
        <v>6.5</v>
      </c>
      <c r="P226" s="216"/>
      <c r="Q226" s="216">
        <f>VLOOKUP(N226,VOTI!$C$1:$O$500,3,FALSE)</f>
        <v>0</v>
      </c>
      <c r="R226" s="216">
        <f>VLOOKUP(N226,VOTI!$C$1:$O$500,7,FALSE)</f>
        <v>0</v>
      </c>
      <c r="S226" s="216">
        <f>VLOOKUP(N226,VOTI!$C$1:$O$500,9,FALSE)</f>
        <v>0</v>
      </c>
      <c r="T226" s="216">
        <f>VLOOKUP(N226,VOTI!$C$1:$O$500,10,FALSE)</f>
        <v>0</v>
      </c>
      <c r="U226" s="216">
        <f>VLOOKUP(N226,VOTI!$C$1:$O$500,6,FALSE)</f>
        <v>0</v>
      </c>
      <c r="V226" s="216">
        <f>VLOOKUP(N226,VOTI!$C$1:$O$500,8,FALSE)</f>
        <v>0</v>
      </c>
      <c r="W226" s="216">
        <f>VLOOKUP(N226,VOTI!$C$1:$O$500,11,FALSE)</f>
        <v>0</v>
      </c>
      <c r="X226" s="215">
        <f t="shared" si="112"/>
        <v>6.5</v>
      </c>
      <c r="Y226" s="8"/>
      <c r="Z226" s="8"/>
      <c r="AA226" s="8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82">
        <v>5</v>
      </c>
      <c r="AO226" s="76">
        <f>1*OR(C246&gt;=AN226)</f>
        <v>0</v>
      </c>
      <c r="AP226" s="76">
        <f t="shared" si="109"/>
        <v>0</v>
      </c>
      <c r="AQ226" s="76"/>
      <c r="AR226" s="83"/>
      <c r="AS226" s="82">
        <v>5</v>
      </c>
      <c r="AT226" s="76">
        <f>1*OR(O246&gt;=AS226)</f>
        <v>0</v>
      </c>
      <c r="AU226" s="76">
        <f t="shared" si="110"/>
        <v>0</v>
      </c>
      <c r="AV226" s="76"/>
      <c r="AW226" s="76"/>
      <c r="AX226" s="75">
        <v>5</v>
      </c>
      <c r="AY226" s="76">
        <f>1*(C245&lt;AX226)*(AX226&lt;=(C245+D246))</f>
        <v>1</v>
      </c>
      <c r="AZ226" s="76">
        <f t="shared" si="113"/>
        <v>6</v>
      </c>
      <c r="BB226" s="75">
        <v>5</v>
      </c>
      <c r="BC226" s="76">
        <f>1*(O245&lt;BB226)*(BB226&lt;=(O245+P246))</f>
        <v>1</v>
      </c>
      <c r="BD226" s="76">
        <f t="shared" si="114"/>
        <v>6.5</v>
      </c>
      <c r="BE226" s="83"/>
      <c r="BH226" s="10"/>
    </row>
    <row r="227" spans="1:60" ht="12.75">
      <c r="A227" s="213">
        <v>7</v>
      </c>
      <c r="B227" s="191" t="s">
        <v>478</v>
      </c>
      <c r="C227" s="216">
        <f>VLOOKUP(B227,VOTI!$C$1:$Q$500,15,FALSE)</f>
        <v>6.5</v>
      </c>
      <c r="D227" s="216"/>
      <c r="E227" s="216">
        <f>VLOOKUP(B227,VOTI!$C$1:$O$500,3,FALSE)</f>
        <v>1</v>
      </c>
      <c r="F227" s="216">
        <f>VLOOKUP(B227,VOTI!$C$1:$O$500,7,FALSE)</f>
        <v>0</v>
      </c>
      <c r="G227" s="216">
        <f>VLOOKUP(B227,VOTI!$C$1:$O$500,9,FALSE)</f>
        <v>0</v>
      </c>
      <c r="H227" s="216">
        <f>VLOOKUP(B227,VOTI!$C$1:$O$500,10,FALSE)</f>
        <v>0</v>
      </c>
      <c r="I227" s="216">
        <f>VLOOKUP(B227,VOTI!$C$1:$O$500,6,FALSE)</f>
        <v>0</v>
      </c>
      <c r="J227" s="216">
        <f>VLOOKUP(B227,VOTI!$C$1:$O$500,8,FALSE)</f>
        <v>0</v>
      </c>
      <c r="K227" s="216">
        <f>VLOOKUP(B227,VOTI!$C$1:$O$500,11,FALSE)</f>
        <v>0</v>
      </c>
      <c r="L227" s="215">
        <f t="shared" si="111"/>
        <v>9.5</v>
      </c>
      <c r="M227" s="279">
        <v>7</v>
      </c>
      <c r="N227" s="280" t="s">
        <v>423</v>
      </c>
      <c r="O227" s="216">
        <f>VLOOKUP(N227,VOTI!$C$1:$Q$500,15,FALSE)</f>
        <v>7</v>
      </c>
      <c r="P227" s="216"/>
      <c r="Q227" s="216">
        <f>VLOOKUP(N227,VOTI!$C$1:$O$500,3,FALSE)</f>
        <v>0</v>
      </c>
      <c r="R227" s="216">
        <f>VLOOKUP(N227,VOTI!$C$1:$O$500,7,FALSE)</f>
        <v>0</v>
      </c>
      <c r="S227" s="216">
        <f>VLOOKUP(N227,VOTI!$C$1:$O$500,9,FALSE)</f>
        <v>0</v>
      </c>
      <c r="T227" s="216">
        <f>VLOOKUP(N227,VOTI!$C$1:$O$500,10,FALSE)</f>
        <v>0</v>
      </c>
      <c r="U227" s="216">
        <f>VLOOKUP(N227,VOTI!$C$1:$O$500,6,FALSE)</f>
        <v>0</v>
      </c>
      <c r="V227" s="216">
        <f>VLOOKUP(N227,VOTI!$C$1:$O$500,8,FALSE)</f>
        <v>0</v>
      </c>
      <c r="W227" s="216">
        <f>VLOOKUP(N227,VOTI!$C$1:$O$500,11,FALSE)</f>
        <v>0</v>
      </c>
      <c r="X227" s="215">
        <f t="shared" si="112"/>
        <v>7</v>
      </c>
      <c r="Y227" s="8"/>
      <c r="Z227" s="8"/>
      <c r="AA227" s="8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82">
        <v>6</v>
      </c>
      <c r="AO227" s="76">
        <f>1*OR(C246&gt;=AN227)</f>
        <v>0</v>
      </c>
      <c r="AP227" s="76">
        <f t="shared" si="109"/>
        <v>0</v>
      </c>
      <c r="AQ227" s="76"/>
      <c r="AR227" s="83"/>
      <c r="AS227" s="82">
        <v>6</v>
      </c>
      <c r="AT227" s="76">
        <f>1*OR(O246&gt;=AS227)</f>
        <v>0</v>
      </c>
      <c r="AU227" s="76">
        <f t="shared" si="110"/>
        <v>0</v>
      </c>
      <c r="AV227" s="76"/>
      <c r="AW227" s="76"/>
      <c r="AX227" s="75">
        <v>6</v>
      </c>
      <c r="AY227" s="76">
        <f>1*(C245&lt;AX227)*(AX227&lt;=(C245+D246))</f>
        <v>1</v>
      </c>
      <c r="AZ227" s="76">
        <f t="shared" si="113"/>
        <v>6.5</v>
      </c>
      <c r="BB227" s="75">
        <v>6</v>
      </c>
      <c r="BC227" s="76">
        <f>1*(O245&lt;BB227)*(BB227&lt;=(O245+P246))</f>
        <v>1</v>
      </c>
      <c r="BD227" s="76">
        <f t="shared" si="114"/>
        <v>7</v>
      </c>
      <c r="BE227" s="83"/>
      <c r="BH227" s="10"/>
    </row>
    <row r="228" spans="1:60" ht="12.75">
      <c r="A228" s="213">
        <v>16</v>
      </c>
      <c r="B228" s="191" t="s">
        <v>488</v>
      </c>
      <c r="C228" s="216">
        <f>VLOOKUP(B228,VOTI!$C$1:$Q$500,15,FALSE)</f>
        <v>5.5</v>
      </c>
      <c r="D228" s="216"/>
      <c r="E228" s="216">
        <f>VLOOKUP(B228,VOTI!$C$1:$O$500,3,FALSE)</f>
        <v>0</v>
      </c>
      <c r="F228" s="216">
        <f>VLOOKUP(B228,VOTI!$C$1:$O$500,7,FALSE)</f>
        <v>0</v>
      </c>
      <c r="G228" s="216">
        <f>VLOOKUP(B228,VOTI!$C$1:$O$500,9,FALSE)</f>
        <v>0</v>
      </c>
      <c r="H228" s="216">
        <f>VLOOKUP(B228,VOTI!$C$1:$O$500,10,FALSE)</f>
        <v>0</v>
      </c>
      <c r="I228" s="216">
        <f>VLOOKUP(B228,VOTI!$C$1:$O$500,6,FALSE)</f>
        <v>0</v>
      </c>
      <c r="J228" s="216">
        <f>VLOOKUP(B228,VOTI!$C$1:$O$500,8,FALSE)</f>
        <v>0</v>
      </c>
      <c r="K228" s="216">
        <f>VLOOKUP(B228,VOTI!$C$1:$O$500,11,FALSE)</f>
        <v>0</v>
      </c>
      <c r="L228" s="215">
        <f t="shared" si="111"/>
        <v>5.5</v>
      </c>
      <c r="M228" s="279">
        <v>8</v>
      </c>
      <c r="N228" s="280" t="s">
        <v>424</v>
      </c>
      <c r="O228" s="216">
        <f>VLOOKUP(N228,VOTI!$C$1:$Q$500,15,FALSE)</f>
        <v>6</v>
      </c>
      <c r="P228" s="216"/>
      <c r="Q228" s="216">
        <f>VLOOKUP(N228,VOTI!$C$1:$O$500,3,FALSE)</f>
        <v>0</v>
      </c>
      <c r="R228" s="216">
        <f>VLOOKUP(N228,VOTI!$C$1:$O$500,7,FALSE)</f>
        <v>0</v>
      </c>
      <c r="S228" s="216">
        <f>VLOOKUP(N228,VOTI!$C$1:$O$500,9,FALSE)</f>
        <v>1</v>
      </c>
      <c r="T228" s="216">
        <f>VLOOKUP(N228,VOTI!$C$1:$O$500,10,FALSE)</f>
        <v>0</v>
      </c>
      <c r="U228" s="216">
        <f>VLOOKUP(N228,VOTI!$C$1:$O$500,6,FALSE)</f>
        <v>0</v>
      </c>
      <c r="V228" s="216">
        <f>VLOOKUP(N228,VOTI!$C$1:$O$500,8,FALSE)</f>
        <v>0</v>
      </c>
      <c r="W228" s="216">
        <f>VLOOKUP(N228,VOTI!$C$1:$O$500,11,FALSE)</f>
        <v>0</v>
      </c>
      <c r="X228" s="215">
        <f t="shared" si="112"/>
        <v>5.5</v>
      </c>
      <c r="Y228" s="8"/>
      <c r="Z228" s="8"/>
      <c r="AA228" s="8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82"/>
      <c r="AO228" s="76"/>
      <c r="AP228" s="76"/>
      <c r="AQ228" s="76"/>
      <c r="AR228" s="83"/>
      <c r="AS228" s="82"/>
      <c r="AT228" s="76"/>
      <c r="AU228" s="76"/>
      <c r="AV228" s="76"/>
      <c r="AW228" s="76"/>
      <c r="AX228" s="75">
        <v>7</v>
      </c>
      <c r="AY228" s="76">
        <f>1*(C245&lt;AX228)*(AX228&lt;=(C245+D246))</f>
        <v>1</v>
      </c>
      <c r="AZ228" s="76">
        <f t="shared" si="113"/>
        <v>5.5</v>
      </c>
      <c r="BB228" s="75">
        <v>7</v>
      </c>
      <c r="BC228" s="76">
        <f>1*(O245&lt;BB228)*(BB228&lt;=(O245+P246))</f>
        <v>1</v>
      </c>
      <c r="BD228" s="76">
        <f t="shared" si="114"/>
        <v>6</v>
      </c>
      <c r="BE228" s="83"/>
      <c r="BH228" s="10"/>
    </row>
    <row r="229" spans="1:60" ht="12.75">
      <c r="A229" s="213">
        <v>9</v>
      </c>
      <c r="B229" s="191" t="s">
        <v>480</v>
      </c>
      <c r="C229" s="216">
        <f>VLOOKUP(B229,VOTI!$C$1:$Q$500,15,FALSE)</f>
        <v>4</v>
      </c>
      <c r="D229" s="216"/>
      <c r="E229" s="216">
        <f>VLOOKUP(B229,VOTI!$C$1:$O$500,3,FALSE)</f>
        <v>0</v>
      </c>
      <c r="F229" s="216">
        <f>VLOOKUP(B229,VOTI!$C$1:$O$500,7,FALSE)</f>
        <v>0</v>
      </c>
      <c r="G229" s="216">
        <f>VLOOKUP(B229,VOTI!$C$1:$O$500,9,FALSE)</f>
        <v>0</v>
      </c>
      <c r="H229" s="216">
        <f>VLOOKUP(B229,VOTI!$C$1:$O$500,10,FALSE)</f>
        <v>1</v>
      </c>
      <c r="I229" s="216">
        <f>VLOOKUP(B229,VOTI!$C$1:$O$500,6,FALSE)</f>
        <v>0</v>
      </c>
      <c r="J229" s="216">
        <f>VLOOKUP(B229,VOTI!$C$1:$O$500,8,FALSE)</f>
        <v>0</v>
      </c>
      <c r="K229" s="216">
        <f>VLOOKUP(B229,VOTI!$C$1:$O$500,11,FALSE)</f>
        <v>0</v>
      </c>
      <c r="L229" s="215">
        <f t="shared" si="111"/>
        <v>3</v>
      </c>
      <c r="M229" s="279">
        <v>9</v>
      </c>
      <c r="N229" s="280" t="s">
        <v>338</v>
      </c>
      <c r="O229" s="216">
        <f>VLOOKUP(N229,VOTI!$C$1:$Q$500,15,FALSE)</f>
        <v>6</v>
      </c>
      <c r="P229" s="216"/>
      <c r="Q229" s="216">
        <f>VLOOKUP(N229,VOTI!$C$1:$O$500,3,FALSE)</f>
        <v>0</v>
      </c>
      <c r="R229" s="216">
        <f>VLOOKUP(N229,VOTI!$C$1:$O$500,7,FALSE)</f>
        <v>0</v>
      </c>
      <c r="S229" s="216">
        <f>VLOOKUP(N229,VOTI!$C$1:$O$500,9,FALSE)</f>
        <v>0</v>
      </c>
      <c r="T229" s="216">
        <f>VLOOKUP(N229,VOTI!$C$1:$O$500,10,FALSE)</f>
        <v>0</v>
      </c>
      <c r="U229" s="216">
        <f>VLOOKUP(N229,VOTI!$C$1:$O$500,6,FALSE)</f>
        <v>0</v>
      </c>
      <c r="V229" s="216">
        <f>VLOOKUP(N229,VOTI!$C$1:$O$500,8,FALSE)</f>
        <v>0</v>
      </c>
      <c r="W229" s="216">
        <f>VLOOKUP(N229,VOTI!$C$1:$O$500,11,FALSE)</f>
        <v>0</v>
      </c>
      <c r="X229" s="215">
        <f t="shared" si="112"/>
        <v>6</v>
      </c>
      <c r="Y229" s="8"/>
      <c r="Z229" s="8"/>
      <c r="AA229" s="8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82"/>
      <c r="AO229" s="84">
        <f>COUNTIF(AO222:AO227,1)</f>
        <v>3</v>
      </c>
      <c r="AP229" s="76">
        <f>SUM(AP222:AP227)</f>
        <v>16</v>
      </c>
      <c r="AQ229" s="76"/>
      <c r="AR229" s="83"/>
      <c r="AS229" s="82"/>
      <c r="AT229" s="84">
        <f>COUNTIF(AT222:AT227,1)</f>
        <v>3</v>
      </c>
      <c r="AU229" s="76">
        <f>SUM(AU222:AU227)</f>
        <v>18.5</v>
      </c>
      <c r="AV229" s="76"/>
      <c r="AW229" s="76"/>
      <c r="AX229" s="75">
        <v>8</v>
      </c>
      <c r="AY229" s="76">
        <f>1*(C245&lt;AX229)*(AX229&lt;=(C245+D246))</f>
        <v>0</v>
      </c>
      <c r="AZ229" s="76">
        <f t="shared" si="113"/>
        <v>0</v>
      </c>
      <c r="BB229" s="75">
        <v>8</v>
      </c>
      <c r="BC229" s="76">
        <f>1*(O245&lt;BB229)*(BB229&lt;=(O245+P246))</f>
        <v>0</v>
      </c>
      <c r="BD229" s="76">
        <f t="shared" si="114"/>
        <v>0</v>
      </c>
      <c r="BE229" s="83"/>
      <c r="BH229" s="10"/>
    </row>
    <row r="230" spans="1:60" ht="12.75">
      <c r="A230" s="213">
        <v>10</v>
      </c>
      <c r="B230" s="191" t="s">
        <v>481</v>
      </c>
      <c r="C230" s="216">
        <f>VLOOKUP(B230,VOTI!$C$1:$Q$500,15,FALSE)</f>
        <v>6.5</v>
      </c>
      <c r="D230" s="216"/>
      <c r="E230" s="216">
        <f>VLOOKUP(B230,VOTI!$C$1:$O$500,3,FALSE)</f>
        <v>0</v>
      </c>
      <c r="F230" s="216">
        <f>VLOOKUP(B230,VOTI!$C$1:$O$500,7,FALSE)</f>
        <v>0</v>
      </c>
      <c r="G230" s="216">
        <f>VLOOKUP(B230,VOTI!$C$1:$O$500,9,FALSE)</f>
        <v>0</v>
      </c>
      <c r="H230" s="216">
        <f>VLOOKUP(B230,VOTI!$C$1:$O$500,10,FALSE)</f>
        <v>0</v>
      </c>
      <c r="I230" s="216">
        <f>VLOOKUP(B230,VOTI!$C$1:$O$500,6,FALSE)</f>
        <v>0</v>
      </c>
      <c r="J230" s="216">
        <f>VLOOKUP(B230,VOTI!$C$1:$O$500,8,FALSE)</f>
        <v>0</v>
      </c>
      <c r="K230" s="216">
        <f>VLOOKUP(B230,VOTI!$C$1:$O$500,11,FALSE)</f>
        <v>0</v>
      </c>
      <c r="L230" s="215">
        <f t="shared" si="111"/>
        <v>6.5</v>
      </c>
      <c r="M230" s="279">
        <v>10</v>
      </c>
      <c r="N230" s="280" t="s">
        <v>426</v>
      </c>
      <c r="O230" s="216">
        <f>VLOOKUP(N230,VOTI!$C$1:$Q$500,15,FALSE)</f>
        <v>7</v>
      </c>
      <c r="P230" s="216"/>
      <c r="Q230" s="216">
        <f>VLOOKUP(N230,VOTI!$C$1:$O$500,3,FALSE)</f>
        <v>1</v>
      </c>
      <c r="R230" s="216">
        <f>VLOOKUP(N230,VOTI!$C$1:$O$500,7,FALSE)</f>
        <v>0</v>
      </c>
      <c r="S230" s="216">
        <f>VLOOKUP(N230,VOTI!$C$1:$O$500,9,FALSE)</f>
        <v>0</v>
      </c>
      <c r="T230" s="216">
        <f>VLOOKUP(N230,VOTI!$C$1:$O$500,10,FALSE)</f>
        <v>0</v>
      </c>
      <c r="U230" s="216">
        <f>VLOOKUP(N230,VOTI!$C$1:$O$500,6,FALSE)</f>
        <v>0</v>
      </c>
      <c r="V230" s="216">
        <f>VLOOKUP(N230,VOTI!$C$1:$O$500,8,FALSE)</f>
        <v>0</v>
      </c>
      <c r="W230" s="216">
        <f>VLOOKUP(N230,VOTI!$C$1:$O$500,11,FALSE)</f>
        <v>0</v>
      </c>
      <c r="X230" s="215">
        <f t="shared" si="112"/>
        <v>10</v>
      </c>
      <c r="Y230" s="8"/>
      <c r="Z230" s="8"/>
      <c r="AA230" s="8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82"/>
      <c r="AO230" s="76" t="s">
        <v>12</v>
      </c>
      <c r="AP230" s="85">
        <f>ROUND((AP229/AO229),2)</f>
        <v>5.33</v>
      </c>
      <c r="AQ230" s="76"/>
      <c r="AR230" s="83"/>
      <c r="AS230" s="82"/>
      <c r="AT230" s="76" t="s">
        <v>12</v>
      </c>
      <c r="AU230" s="85">
        <f>ROUND((AU229/AT229),2)</f>
        <v>6.17</v>
      </c>
      <c r="AV230" s="76"/>
      <c r="AW230" s="76"/>
      <c r="AX230" s="75">
        <v>9</v>
      </c>
      <c r="AY230" s="76">
        <f>1*(C245&lt;AX230)*(AX230&lt;=(C245+D246))</f>
        <v>0</v>
      </c>
      <c r="AZ230" s="76">
        <f t="shared" si="113"/>
        <v>0</v>
      </c>
      <c r="BB230" s="75">
        <v>9</v>
      </c>
      <c r="BC230" s="76">
        <f>1*(O245&lt;BB230)*(BB230&lt;=(O245+P246))</f>
        <v>0</v>
      </c>
      <c r="BD230" s="76">
        <f t="shared" si="114"/>
        <v>0</v>
      </c>
      <c r="BE230" s="83"/>
      <c r="BH230" s="10"/>
    </row>
    <row r="231" spans="1:60" ht="13.5" thickBot="1">
      <c r="A231" s="213">
        <v>11</v>
      </c>
      <c r="B231" s="191" t="s">
        <v>482</v>
      </c>
      <c r="C231" s="216">
        <f>VLOOKUP(B231,VOTI!$C$1:$Q$500,15,FALSE)</f>
        <v>7</v>
      </c>
      <c r="D231" s="216"/>
      <c r="E231" s="216">
        <f>VLOOKUP(B231,VOTI!$C$1:$O$500,3,FALSE)</f>
        <v>1</v>
      </c>
      <c r="F231" s="216">
        <f>VLOOKUP(B231,VOTI!$C$1:$O$500,7,FALSE)</f>
        <v>0</v>
      </c>
      <c r="G231" s="216">
        <f>VLOOKUP(B231,VOTI!$C$1:$O$500,9,FALSE)</f>
        <v>0</v>
      </c>
      <c r="H231" s="216">
        <f>VLOOKUP(B231,VOTI!$C$1:$O$500,10,FALSE)</f>
        <v>0</v>
      </c>
      <c r="I231" s="216">
        <f>VLOOKUP(B231,VOTI!$C$1:$O$500,6,FALSE)</f>
        <v>0</v>
      </c>
      <c r="J231" s="216">
        <f>VLOOKUP(B231,VOTI!$C$1:$O$500,8,FALSE)</f>
        <v>0</v>
      </c>
      <c r="K231" s="216">
        <f>VLOOKUP(B231,VOTI!$C$1:$O$500,11,FALSE)</f>
        <v>0</v>
      </c>
      <c r="L231" s="215">
        <f>C231+3*E231+2*F231-G231*0.5-H231*1-2*I231-2*J231-D231+K231</f>
        <v>10</v>
      </c>
      <c r="M231" s="279">
        <v>11</v>
      </c>
      <c r="N231" s="280" t="s">
        <v>427</v>
      </c>
      <c r="O231" s="216">
        <f>VLOOKUP(N231,VOTI!$C$1:$Q$500,15,FALSE)</f>
        <v>5.5</v>
      </c>
      <c r="P231" s="216"/>
      <c r="Q231" s="216">
        <f>VLOOKUP(N231,VOTI!$C$1:$O$500,3,FALSE)</f>
        <v>0</v>
      </c>
      <c r="R231" s="216">
        <f>VLOOKUP(N231,VOTI!$C$1:$O$500,7,FALSE)</f>
        <v>0</v>
      </c>
      <c r="S231" s="216">
        <f>VLOOKUP(N231,VOTI!$C$1:$O$500,9,FALSE)</f>
        <v>0</v>
      </c>
      <c r="T231" s="216">
        <f>VLOOKUP(N231,VOTI!$C$1:$O$500,10,FALSE)</f>
        <v>0</v>
      </c>
      <c r="U231" s="216">
        <f>VLOOKUP(N231,VOTI!$C$1:$O$500,6,FALSE)</f>
        <v>0</v>
      </c>
      <c r="V231" s="216">
        <f>VLOOKUP(N231,VOTI!$C$1:$O$500,8,FALSE)</f>
        <v>0</v>
      </c>
      <c r="W231" s="216">
        <f>VLOOKUP(N231,VOTI!$C$1:$O$500,11,FALSE)</f>
        <v>1</v>
      </c>
      <c r="X231" s="215">
        <f t="shared" si="112"/>
        <v>6.5</v>
      </c>
      <c r="Y231" s="8"/>
      <c r="Z231" s="8"/>
      <c r="AA231" s="8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82" t="s">
        <v>13</v>
      </c>
      <c r="AO231" s="76"/>
      <c r="AP231" s="76"/>
      <c r="AQ231" s="76"/>
      <c r="AR231" s="83"/>
      <c r="AS231" s="82" t="s">
        <v>13</v>
      </c>
      <c r="AT231" s="76"/>
      <c r="AU231" s="76"/>
      <c r="AV231" s="76"/>
      <c r="AW231" s="76"/>
      <c r="AX231" s="75">
        <v>10</v>
      </c>
      <c r="AY231" s="76">
        <f>1*(C245&lt;AX231)*(AX231&lt;=(C245+D246))</f>
        <v>0</v>
      </c>
      <c r="AZ231" s="76">
        <f t="shared" si="113"/>
        <v>0</v>
      </c>
      <c r="BB231" s="75">
        <v>10</v>
      </c>
      <c r="BC231" s="76">
        <f>1*(O245&lt;BB231)*(BB231&lt;=(O245+P246))</f>
        <v>0</v>
      </c>
      <c r="BD231" s="76">
        <f t="shared" si="114"/>
        <v>0</v>
      </c>
      <c r="BE231" s="83"/>
      <c r="BH231" s="10"/>
    </row>
    <row r="232" spans="1:60" s="228" customFormat="1" ht="8.25" customHeight="1" thickBot="1">
      <c r="A232" s="217"/>
      <c r="B232" s="191" t="s">
        <v>483</v>
      </c>
      <c r="C232" s="218"/>
      <c r="D232" s="219"/>
      <c r="E232" s="219"/>
      <c r="F232" s="219"/>
      <c r="G232" s="219"/>
      <c r="H232" s="219"/>
      <c r="I232" s="219"/>
      <c r="J232" s="219"/>
      <c r="K232" s="219"/>
      <c r="L232" s="220"/>
      <c r="M232" s="280"/>
      <c r="N232" s="280"/>
      <c r="O232" s="218"/>
      <c r="P232" s="219"/>
      <c r="Q232" s="219"/>
      <c r="R232" s="219"/>
      <c r="S232" s="219"/>
      <c r="T232" s="219"/>
      <c r="U232" s="219"/>
      <c r="V232" s="219"/>
      <c r="W232" s="219"/>
      <c r="X232" s="220"/>
      <c r="Y232" s="221"/>
      <c r="Z232" s="221"/>
      <c r="AA232" s="221"/>
      <c r="AB232" s="222"/>
      <c r="AC232" s="222"/>
      <c r="AD232" s="222"/>
      <c r="AE232" s="222"/>
      <c r="AF232" s="222"/>
      <c r="AG232" s="222"/>
      <c r="AH232" s="222"/>
      <c r="AI232" s="222"/>
      <c r="AJ232" s="222"/>
      <c r="AK232" s="222"/>
      <c r="AL232" s="222"/>
      <c r="AM232" s="222"/>
      <c r="AN232" s="223"/>
      <c r="AO232" s="224">
        <v>5</v>
      </c>
      <c r="AP232" s="221">
        <v>4</v>
      </c>
      <c r="AQ232" s="225">
        <f>AP232*(AP230&lt;AO232)</f>
        <v>0</v>
      </c>
      <c r="AR232" s="226"/>
      <c r="AS232" s="223"/>
      <c r="AT232" s="224">
        <v>5</v>
      </c>
      <c r="AU232" s="221">
        <v>4</v>
      </c>
      <c r="AV232" s="225">
        <f>AU232*(AU230&lt;AT232)</f>
        <v>0</v>
      </c>
      <c r="AW232" s="224"/>
      <c r="AX232" s="227"/>
      <c r="AY232" s="224"/>
      <c r="AZ232" s="224"/>
      <c r="BA232" s="224"/>
      <c r="BB232" s="227"/>
      <c r="BC232" s="224"/>
      <c r="BD232" s="224"/>
      <c r="BE232" s="226"/>
      <c r="BH232" s="229"/>
    </row>
    <row r="233" spans="1:60" ht="12.75">
      <c r="A233" s="213">
        <v>12</v>
      </c>
      <c r="B233" s="191" t="s">
        <v>484</v>
      </c>
      <c r="C233" s="216">
        <f>VLOOKUP(B233,VOTI!$C$1:$Q$500,15,FALSE)</f>
        <v>6.5</v>
      </c>
      <c r="D233" s="214"/>
      <c r="E233" s="214"/>
      <c r="F233" s="214"/>
      <c r="G233" s="214"/>
      <c r="H233" s="214"/>
      <c r="I233" s="214"/>
      <c r="J233" s="214"/>
      <c r="K233" s="214"/>
      <c r="L233" s="215"/>
      <c r="M233" s="279">
        <v>12</v>
      </c>
      <c r="N233" s="280" t="s">
        <v>428</v>
      </c>
      <c r="O233" s="216" t="e">
        <f>VLOOKUP(N233,VOTI!$C$1:$Q$500,15,FALSE)</f>
        <v>#N/A</v>
      </c>
      <c r="P233" s="214"/>
      <c r="Q233" s="214"/>
      <c r="R233" s="214"/>
      <c r="S233" s="214"/>
      <c r="T233" s="214"/>
      <c r="U233" s="214"/>
      <c r="V233" s="214"/>
      <c r="W233" s="214"/>
      <c r="X233" s="215"/>
      <c r="Y233" s="8"/>
      <c r="Z233" s="8"/>
      <c r="AA233" s="8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82">
        <f>AO232</f>
        <v>5</v>
      </c>
      <c r="AO233" s="76">
        <f>AO232+0.25</f>
        <v>5.25</v>
      </c>
      <c r="AP233" s="86">
        <f aca="true" t="shared" si="115" ref="AP233:AP241">AP232-1</f>
        <v>3</v>
      </c>
      <c r="AQ233" s="87">
        <f>AP233*((AP230&gt;=AN233)*(AP230&lt;AO233))</f>
        <v>0</v>
      </c>
      <c r="AR233" s="83"/>
      <c r="AS233" s="82">
        <f aca="true" t="shared" si="116" ref="AS233:AS240">AT232</f>
        <v>5</v>
      </c>
      <c r="AT233" s="76">
        <f aca="true" t="shared" si="117" ref="AT233:AT240">AT232+0.25</f>
        <v>5.25</v>
      </c>
      <c r="AU233" s="86">
        <f aca="true" t="shared" si="118" ref="AU233:AU241">AU232-1</f>
        <v>3</v>
      </c>
      <c r="AV233" s="87">
        <f>AU233*((AU230&gt;=AS233)*(AU230&lt;AT233))</f>
        <v>0</v>
      </c>
      <c r="AW233" s="76"/>
      <c r="AX233" s="75" t="s">
        <v>14</v>
      </c>
      <c r="AY233" s="76">
        <f>(P246&gt;D246)*(P246-D246)</f>
        <v>0</v>
      </c>
      <c r="AZ233" s="76">
        <f>AY233*5</f>
        <v>0</v>
      </c>
      <c r="BB233" s="75" t="s">
        <v>14</v>
      </c>
      <c r="BC233" s="76">
        <f>(D246&gt;P246)*(D246-P246)</f>
        <v>0</v>
      </c>
      <c r="BD233" s="76">
        <f>BC233*5</f>
        <v>0</v>
      </c>
      <c r="BE233" s="83"/>
      <c r="BH233" s="10"/>
    </row>
    <row r="234" spans="1:60" ht="12.75">
      <c r="A234" s="213">
        <v>13</v>
      </c>
      <c r="B234" s="191" t="s">
        <v>485</v>
      </c>
      <c r="C234" s="216">
        <f>VLOOKUP(B234,VOTI!$C$1:$Q$500,15,FALSE)</f>
        <v>5</v>
      </c>
      <c r="D234" s="230"/>
      <c r="E234" s="216"/>
      <c r="F234" s="216"/>
      <c r="G234" s="216"/>
      <c r="H234" s="216"/>
      <c r="I234" s="216"/>
      <c r="J234" s="216"/>
      <c r="K234" s="216"/>
      <c r="L234" s="215"/>
      <c r="M234" s="279">
        <v>13</v>
      </c>
      <c r="N234" s="280" t="s">
        <v>429</v>
      </c>
      <c r="O234" s="216" t="e">
        <f>VLOOKUP(N234,VOTI!$C$1:$Q$500,15,FALSE)</f>
        <v>#VALUE!</v>
      </c>
      <c r="P234" s="230"/>
      <c r="Q234" s="216"/>
      <c r="R234" s="216"/>
      <c r="S234" s="216"/>
      <c r="T234" s="216"/>
      <c r="U234" s="216"/>
      <c r="V234" s="216"/>
      <c r="W234" s="216"/>
      <c r="X234" s="215"/>
      <c r="Y234" s="8"/>
      <c r="Z234" s="231"/>
      <c r="AA234" s="8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82">
        <f aca="true" t="shared" si="119" ref="AN234:AN240">AO233</f>
        <v>5.25</v>
      </c>
      <c r="AO234" s="76">
        <f aca="true" t="shared" si="120" ref="AO234:AO240">AO233+0.25</f>
        <v>5.5</v>
      </c>
      <c r="AP234" s="86">
        <f t="shared" si="115"/>
        <v>2</v>
      </c>
      <c r="AQ234" s="87">
        <f>AP234*((AP230&gt;=AN234)*(AP230&lt;AO234))</f>
        <v>2</v>
      </c>
      <c r="AR234" s="83"/>
      <c r="AS234" s="82">
        <f t="shared" si="116"/>
        <v>5.25</v>
      </c>
      <c r="AT234" s="76">
        <f t="shared" si="117"/>
        <v>5.5</v>
      </c>
      <c r="AU234" s="86">
        <f t="shared" si="118"/>
        <v>2</v>
      </c>
      <c r="AV234" s="87">
        <f>AU234*((AU230&gt;=AS234)*(AU230&lt;AT234))</f>
        <v>0</v>
      </c>
      <c r="AW234" s="76"/>
      <c r="AX234" s="75" t="s">
        <v>15</v>
      </c>
      <c r="AZ234" s="86">
        <f>SUM(AZ225:AZ233)</f>
        <v>24</v>
      </c>
      <c r="BA234" s="86">
        <f>(1*(AZ234&gt;BD234)-1*(AZ234&lt;BD234))</f>
        <v>-1</v>
      </c>
      <c r="BB234" s="75" t="s">
        <v>15</v>
      </c>
      <c r="BD234" s="86">
        <f>SUM(BD225:BD233)</f>
        <v>26.5</v>
      </c>
      <c r="BE234" s="72">
        <f>-((1*(AZ234&gt;BD234)-1*(AZ234&lt;BD234)))</f>
        <v>1</v>
      </c>
      <c r="BH234" s="10"/>
    </row>
    <row r="235" spans="1:60" ht="12.75">
      <c r="A235" s="213">
        <v>14</v>
      </c>
      <c r="B235" s="191" t="s">
        <v>486</v>
      </c>
      <c r="C235" s="216">
        <f>VLOOKUP(B235,VOTI!$C$1:$Q$500,15,FALSE)</f>
        <v>5</v>
      </c>
      <c r="D235" s="230"/>
      <c r="E235" s="216"/>
      <c r="F235" s="216"/>
      <c r="G235" s="216"/>
      <c r="H235" s="216"/>
      <c r="I235" s="216"/>
      <c r="J235" s="216"/>
      <c r="K235" s="216"/>
      <c r="L235" s="215"/>
      <c r="M235" s="279">
        <v>14</v>
      </c>
      <c r="N235" s="280" t="s">
        <v>430</v>
      </c>
      <c r="O235" s="216" t="e">
        <f>VLOOKUP(N235,VOTI!$C$1:$Q$500,15,FALSE)</f>
        <v>#N/A</v>
      </c>
      <c r="P235" s="230"/>
      <c r="Q235" s="216"/>
      <c r="R235" s="216"/>
      <c r="S235" s="216"/>
      <c r="T235" s="216"/>
      <c r="U235" s="216"/>
      <c r="V235" s="216"/>
      <c r="W235" s="216"/>
      <c r="X235" s="215"/>
      <c r="Y235" s="8"/>
      <c r="Z235" s="231"/>
      <c r="AA235" s="8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82">
        <f t="shared" si="119"/>
        <v>5.5</v>
      </c>
      <c r="AO235" s="76">
        <f t="shared" si="120"/>
        <v>5.75</v>
      </c>
      <c r="AP235" s="86">
        <f t="shared" si="115"/>
        <v>1</v>
      </c>
      <c r="AQ235" s="87">
        <f>AP235*((AP230&gt;=AN235)*(AP230&lt;AO235))</f>
        <v>0</v>
      </c>
      <c r="AR235" s="83"/>
      <c r="AS235" s="82">
        <f t="shared" si="116"/>
        <v>5.5</v>
      </c>
      <c r="AT235" s="76">
        <f t="shared" si="117"/>
        <v>5.75</v>
      </c>
      <c r="AU235" s="86">
        <f t="shared" si="118"/>
        <v>1</v>
      </c>
      <c r="AV235" s="87">
        <f>AU235*((AU230&gt;=AS235)*(AU230&lt;AT235))</f>
        <v>0</v>
      </c>
      <c r="AW235" s="76"/>
      <c r="BA235" s="76">
        <f>ABS(AZ234-BD234)</f>
        <v>2.5</v>
      </c>
      <c r="BE235" s="83">
        <f>BA235</f>
        <v>2.5</v>
      </c>
      <c r="BH235" s="10"/>
    </row>
    <row r="236" spans="1:60" ht="12.75">
      <c r="A236" s="213">
        <v>15</v>
      </c>
      <c r="B236" s="191" t="s">
        <v>487</v>
      </c>
      <c r="C236" s="216">
        <f>VLOOKUP(B236,VOTI!$C$1:$Q$500,15,FALSE)</f>
        <v>6.5</v>
      </c>
      <c r="D236" s="230"/>
      <c r="E236" s="216"/>
      <c r="F236" s="216"/>
      <c r="G236" s="216"/>
      <c r="H236" s="216"/>
      <c r="I236" s="216"/>
      <c r="J236" s="216"/>
      <c r="K236" s="216"/>
      <c r="L236" s="215"/>
      <c r="M236" s="279">
        <v>15</v>
      </c>
      <c r="N236" s="280" t="s">
        <v>431</v>
      </c>
      <c r="O236" s="216" t="e">
        <f>VLOOKUP(N236,VOTI!$C$1:$Q$500,15,FALSE)</f>
        <v>#N/A</v>
      </c>
      <c r="P236" s="230"/>
      <c r="Q236" s="216"/>
      <c r="R236" s="216"/>
      <c r="S236" s="216"/>
      <c r="T236" s="216"/>
      <c r="U236" s="216"/>
      <c r="V236" s="216"/>
      <c r="W236" s="216"/>
      <c r="X236" s="215"/>
      <c r="Y236" s="8"/>
      <c r="Z236" s="231"/>
      <c r="AA236" s="8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82">
        <f t="shared" si="119"/>
        <v>5.75</v>
      </c>
      <c r="AO236" s="76">
        <f t="shared" si="120"/>
        <v>6</v>
      </c>
      <c r="AP236" s="86">
        <f t="shared" si="115"/>
        <v>0</v>
      </c>
      <c r="AQ236" s="87">
        <f>AP236*((AP230&gt;=AN236)*(AP230&lt;AO236))</f>
        <v>0</v>
      </c>
      <c r="AR236" s="83"/>
      <c r="AS236" s="82">
        <f t="shared" si="116"/>
        <v>5.75</v>
      </c>
      <c r="AT236" s="76">
        <f t="shared" si="117"/>
        <v>6</v>
      </c>
      <c r="AU236" s="86">
        <f t="shared" si="118"/>
        <v>0</v>
      </c>
      <c r="AV236" s="87">
        <f>AU236*((AU230&gt;=AS236)*(AU230&lt;AT236))</f>
        <v>0</v>
      </c>
      <c r="AW236" s="76"/>
      <c r="AY236" s="76">
        <v>1</v>
      </c>
      <c r="AZ236" s="76">
        <v>0</v>
      </c>
      <c r="BA236" s="76">
        <f>(BA235&lt;AY236)*(BA235&gt;=AX236)*AZ236*BA234</f>
        <v>0</v>
      </c>
      <c r="BC236" s="76">
        <v>1</v>
      </c>
      <c r="BD236" s="76">
        <v>0</v>
      </c>
      <c r="BE236" s="83">
        <f>(BE235&lt;BC236)*(BE235&gt;=BB236)*BD236*BE234</f>
        <v>0</v>
      </c>
      <c r="BH236" s="10"/>
    </row>
    <row r="237" spans="1:60" ht="12.75">
      <c r="A237" s="213">
        <v>16</v>
      </c>
      <c r="B237" s="191" t="s">
        <v>488</v>
      </c>
      <c r="C237" s="216">
        <f>VLOOKUP(B237,VOTI!$C$1:$Q$500,15,FALSE)</f>
        <v>5.5</v>
      </c>
      <c r="D237" s="230"/>
      <c r="E237" s="216"/>
      <c r="F237" s="216"/>
      <c r="G237" s="216"/>
      <c r="H237" s="216"/>
      <c r="I237" s="216"/>
      <c r="J237" s="216"/>
      <c r="K237" s="216"/>
      <c r="L237" s="215"/>
      <c r="M237" s="279">
        <v>16</v>
      </c>
      <c r="N237" s="280" t="s">
        <v>422</v>
      </c>
      <c r="O237" s="216">
        <f>VLOOKUP(N237,VOTI!$C$1:$Q$500,15,FALSE)</f>
        <v>5</v>
      </c>
      <c r="P237" s="230"/>
      <c r="Q237" s="216"/>
      <c r="R237" s="216"/>
      <c r="S237" s="216"/>
      <c r="T237" s="216"/>
      <c r="U237" s="216"/>
      <c r="V237" s="216"/>
      <c r="W237" s="216"/>
      <c r="X237" s="215"/>
      <c r="Y237" s="8"/>
      <c r="Z237" s="231"/>
      <c r="AA237" s="8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82">
        <f t="shared" si="119"/>
        <v>6</v>
      </c>
      <c r="AO237" s="76">
        <f t="shared" si="120"/>
        <v>6.25</v>
      </c>
      <c r="AP237" s="86">
        <f t="shared" si="115"/>
        <v>-1</v>
      </c>
      <c r="AQ237" s="87">
        <f>AP237*((AP230&gt;=AN237)*(AP230&lt;AO237))</f>
        <v>0</v>
      </c>
      <c r="AR237" s="83"/>
      <c r="AS237" s="82">
        <f t="shared" si="116"/>
        <v>6</v>
      </c>
      <c r="AT237" s="76">
        <f t="shared" si="117"/>
        <v>6.25</v>
      </c>
      <c r="AU237" s="86">
        <f t="shared" si="118"/>
        <v>-1</v>
      </c>
      <c r="AV237" s="87">
        <f>AU237*((AU230&gt;=AS237)*(AU230&lt;AT237))</f>
        <v>-1</v>
      </c>
      <c r="AW237" s="76"/>
      <c r="AX237" s="75">
        <f aca="true" t="shared" si="121" ref="AX237:AX244">AY236</f>
        <v>1</v>
      </c>
      <c r="AY237" s="76">
        <f aca="true" t="shared" si="122" ref="AY237:AY243">AY236+1</f>
        <v>2</v>
      </c>
      <c r="AZ237" s="76">
        <f aca="true" t="shared" si="123" ref="AZ237:AZ244">AZ236+0.5</f>
        <v>0.5</v>
      </c>
      <c r="BA237" s="76">
        <f>(BA235&lt;AY237)*(BA235&gt;=AX237)*AZ237*BA234</f>
        <v>0</v>
      </c>
      <c r="BB237" s="75">
        <f aca="true" t="shared" si="124" ref="BB237:BB244">BC236</f>
        <v>1</v>
      </c>
      <c r="BC237" s="76">
        <f aca="true" t="shared" si="125" ref="BC237:BC243">BC236+1</f>
        <v>2</v>
      </c>
      <c r="BD237" s="76">
        <f aca="true" t="shared" si="126" ref="BD237:BD244">BD236+0.5</f>
        <v>0.5</v>
      </c>
      <c r="BE237" s="83">
        <f>(BE235&lt;BC237)*(BE235&gt;=BB237)*BD237*BE234</f>
        <v>0</v>
      </c>
      <c r="BH237" s="10"/>
    </row>
    <row r="238" spans="1:60" ht="12.75">
      <c r="A238" s="213">
        <v>17</v>
      </c>
      <c r="B238" s="191" t="s">
        <v>489</v>
      </c>
      <c r="C238" s="216">
        <f>VLOOKUP(B238,VOTI!$C$1:$Q$500,15,FALSE)</f>
        <v>5.5</v>
      </c>
      <c r="D238" s="230"/>
      <c r="E238" s="216"/>
      <c r="F238" s="216"/>
      <c r="G238" s="216"/>
      <c r="H238" s="216"/>
      <c r="I238" s="216"/>
      <c r="J238" s="216"/>
      <c r="K238" s="216"/>
      <c r="L238" s="215"/>
      <c r="M238" s="279">
        <v>17</v>
      </c>
      <c r="N238" s="280" t="s">
        <v>433</v>
      </c>
      <c r="O238" s="216" t="e">
        <f>VLOOKUP(N238,VOTI!$C$1:$Q$500,15,FALSE)</f>
        <v>#N/A</v>
      </c>
      <c r="P238" s="230"/>
      <c r="Q238" s="216"/>
      <c r="R238" s="216"/>
      <c r="S238" s="216"/>
      <c r="T238" s="216"/>
      <c r="U238" s="216"/>
      <c r="V238" s="216"/>
      <c r="W238" s="216"/>
      <c r="X238" s="215"/>
      <c r="Y238" s="8"/>
      <c r="Z238" s="231"/>
      <c r="AA238" s="8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82">
        <f t="shared" si="119"/>
        <v>6.25</v>
      </c>
      <c r="AO238" s="76">
        <f t="shared" si="120"/>
        <v>6.5</v>
      </c>
      <c r="AP238" s="86">
        <f t="shared" si="115"/>
        <v>-2</v>
      </c>
      <c r="AQ238" s="87">
        <f>AP238*((AP230&gt;=AN238)*(AP230&lt;AO238))</f>
        <v>0</v>
      </c>
      <c r="AR238" s="83"/>
      <c r="AS238" s="82">
        <f t="shared" si="116"/>
        <v>6.25</v>
      </c>
      <c r="AT238" s="76">
        <f t="shared" si="117"/>
        <v>6.5</v>
      </c>
      <c r="AU238" s="86">
        <f t="shared" si="118"/>
        <v>-2</v>
      </c>
      <c r="AV238" s="87">
        <f>AU238*((AU230&gt;=AS238)*(AU230&lt;AT238))</f>
        <v>0</v>
      </c>
      <c r="AW238" s="76"/>
      <c r="AX238" s="75">
        <f t="shared" si="121"/>
        <v>2</v>
      </c>
      <c r="AY238" s="76">
        <f t="shared" si="122"/>
        <v>3</v>
      </c>
      <c r="AZ238" s="76">
        <f t="shared" si="123"/>
        <v>1</v>
      </c>
      <c r="BA238" s="76">
        <f>(BA235&lt;AY238)*(BA235&gt;=AX238)*AZ238*BA234</f>
        <v>-1</v>
      </c>
      <c r="BB238" s="75">
        <f t="shared" si="124"/>
        <v>2</v>
      </c>
      <c r="BC238" s="76">
        <f t="shared" si="125"/>
        <v>3</v>
      </c>
      <c r="BD238" s="76">
        <f t="shared" si="126"/>
        <v>1</v>
      </c>
      <c r="BE238" s="83">
        <f>(BE235&lt;BC238)*(BE235&gt;=BB238)*BD238*BE234</f>
        <v>1</v>
      </c>
      <c r="BH238" s="10"/>
    </row>
    <row r="239" spans="1:60" ht="12.75">
      <c r="A239" s="213">
        <v>18</v>
      </c>
      <c r="B239" s="191" t="s">
        <v>490</v>
      </c>
      <c r="C239" s="216">
        <f>VLOOKUP(B239,VOTI!$C$1:$Q$500,15,FALSE)</f>
        <v>7</v>
      </c>
      <c r="D239" s="230"/>
      <c r="E239" s="216"/>
      <c r="F239" s="216"/>
      <c r="G239" s="216"/>
      <c r="H239" s="216"/>
      <c r="I239" s="216"/>
      <c r="J239" s="216"/>
      <c r="K239" s="216"/>
      <c r="L239" s="215"/>
      <c r="M239" s="279">
        <v>18</v>
      </c>
      <c r="N239" s="280" t="s">
        <v>434</v>
      </c>
      <c r="O239" s="216" t="e">
        <f>VLOOKUP(N239,VOTI!$C$1:$Q$500,15,FALSE)</f>
        <v>#N/A</v>
      </c>
      <c r="P239" s="230"/>
      <c r="Q239" s="216"/>
      <c r="R239" s="216"/>
      <c r="S239" s="216"/>
      <c r="T239" s="216"/>
      <c r="U239" s="216"/>
      <c r="V239" s="216"/>
      <c r="W239" s="216"/>
      <c r="X239" s="215"/>
      <c r="Y239" s="8"/>
      <c r="Z239" s="231"/>
      <c r="AA239" s="8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82">
        <f t="shared" si="119"/>
        <v>6.5</v>
      </c>
      <c r="AO239" s="76">
        <f t="shared" si="120"/>
        <v>6.75</v>
      </c>
      <c r="AP239" s="86">
        <f t="shared" si="115"/>
        <v>-3</v>
      </c>
      <c r="AQ239" s="87">
        <f>AP239*((AP230&gt;=AN239)*(AP230&lt;AO239))</f>
        <v>0</v>
      </c>
      <c r="AR239" s="83"/>
      <c r="AS239" s="82">
        <f t="shared" si="116"/>
        <v>6.5</v>
      </c>
      <c r="AT239" s="76">
        <f t="shared" si="117"/>
        <v>6.75</v>
      </c>
      <c r="AU239" s="86">
        <f t="shared" si="118"/>
        <v>-3</v>
      </c>
      <c r="AV239" s="87">
        <f>AU239*((AU230&gt;=AS239)*(AU230&lt;AT239))</f>
        <v>0</v>
      </c>
      <c r="AW239" s="76"/>
      <c r="AX239" s="75">
        <f t="shared" si="121"/>
        <v>3</v>
      </c>
      <c r="AY239" s="76">
        <f t="shared" si="122"/>
        <v>4</v>
      </c>
      <c r="AZ239" s="76">
        <f t="shared" si="123"/>
        <v>1.5</v>
      </c>
      <c r="BA239" s="76">
        <f>(BA235&lt;AY239)*(BA235&gt;=AX239)*AZ239*BA234</f>
        <v>0</v>
      </c>
      <c r="BB239" s="75">
        <f t="shared" si="124"/>
        <v>3</v>
      </c>
      <c r="BC239" s="76">
        <f t="shared" si="125"/>
        <v>4</v>
      </c>
      <c r="BD239" s="76">
        <f t="shared" si="126"/>
        <v>1.5</v>
      </c>
      <c r="BE239" s="83">
        <f>(BE235&lt;BC239)*(BE235&gt;=BB239)*BD239*BE234</f>
        <v>0</v>
      </c>
      <c r="BH239" s="10"/>
    </row>
    <row r="240" spans="1:60" ht="12.75">
      <c r="A240" s="213">
        <v>19</v>
      </c>
      <c r="B240" s="191" t="s">
        <v>491</v>
      </c>
      <c r="C240" s="216">
        <f>VLOOKUP(B240,VOTI!$C$1:$Q$500,15,FALSE)</f>
        <v>6</v>
      </c>
      <c r="D240" s="230"/>
      <c r="E240" s="216"/>
      <c r="F240" s="216"/>
      <c r="G240" s="216"/>
      <c r="H240" s="216"/>
      <c r="I240" s="216"/>
      <c r="J240" s="216"/>
      <c r="K240" s="216"/>
      <c r="L240" s="215"/>
      <c r="M240" s="279">
        <v>19</v>
      </c>
      <c r="N240" s="280" t="s">
        <v>425</v>
      </c>
      <c r="O240" s="216">
        <f>VLOOKUP(N240,VOTI!$C$1:$Q$500,15,FALSE)</f>
        <v>5</v>
      </c>
      <c r="P240" s="230"/>
      <c r="Q240" s="216"/>
      <c r="R240" s="216"/>
      <c r="S240" s="216"/>
      <c r="T240" s="216"/>
      <c r="U240" s="216"/>
      <c r="V240" s="216"/>
      <c r="W240" s="216"/>
      <c r="X240" s="215"/>
      <c r="Y240" s="8"/>
      <c r="Z240" s="231"/>
      <c r="AA240" s="8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82">
        <f t="shared" si="119"/>
        <v>6.75</v>
      </c>
      <c r="AO240" s="76">
        <f t="shared" si="120"/>
        <v>7</v>
      </c>
      <c r="AP240" s="86">
        <f t="shared" si="115"/>
        <v>-4</v>
      </c>
      <c r="AQ240" s="87">
        <f>AP240*((AP230&gt;=AN240)*(AP230&lt;AO240))</f>
        <v>0</v>
      </c>
      <c r="AR240" s="83"/>
      <c r="AS240" s="82">
        <f t="shared" si="116"/>
        <v>6.75</v>
      </c>
      <c r="AT240" s="76">
        <f t="shared" si="117"/>
        <v>7</v>
      </c>
      <c r="AU240" s="86">
        <f t="shared" si="118"/>
        <v>-4</v>
      </c>
      <c r="AV240" s="87">
        <f>AU240*((AU230&gt;=AS240)*(AU230&lt;AT240))</f>
        <v>0</v>
      </c>
      <c r="AW240" s="76"/>
      <c r="AX240" s="75">
        <f t="shared" si="121"/>
        <v>4</v>
      </c>
      <c r="AY240" s="76">
        <f t="shared" si="122"/>
        <v>5</v>
      </c>
      <c r="AZ240" s="76">
        <f t="shared" si="123"/>
        <v>2</v>
      </c>
      <c r="BA240" s="76">
        <f>(BA235&lt;AY240)*(BA235&gt;=AX240)*AZ240*BA234</f>
        <v>0</v>
      </c>
      <c r="BB240" s="75">
        <f t="shared" si="124"/>
        <v>4</v>
      </c>
      <c r="BC240" s="76">
        <f t="shared" si="125"/>
        <v>5</v>
      </c>
      <c r="BD240" s="76">
        <f t="shared" si="126"/>
        <v>2</v>
      </c>
      <c r="BE240" s="83">
        <f>(BE235&lt;BC240)*(BE235&gt;=BB240)*BD240*BE234</f>
        <v>0</v>
      </c>
      <c r="BH240" s="10"/>
    </row>
    <row r="241" spans="1:57" ht="12.75">
      <c r="A241" s="213">
        <v>20</v>
      </c>
      <c r="B241" s="191" t="s">
        <v>492</v>
      </c>
      <c r="C241" s="216">
        <f>VLOOKUP(B241,VOTI!$C$1:$Q$500,15,FALSE)</f>
        <v>8</v>
      </c>
      <c r="D241" s="230"/>
      <c r="E241" s="216"/>
      <c r="F241" s="216"/>
      <c r="G241" s="216"/>
      <c r="H241" s="216"/>
      <c r="I241" s="216"/>
      <c r="J241" s="216"/>
      <c r="K241" s="216"/>
      <c r="L241" s="215"/>
      <c r="M241" s="279">
        <v>20</v>
      </c>
      <c r="N241" s="280" t="s">
        <v>436</v>
      </c>
      <c r="O241" s="216">
        <f>VLOOKUP(N241,VOTI!$C$1:$Q$500,15,FALSE)</f>
        <v>6</v>
      </c>
      <c r="P241" s="230"/>
      <c r="Q241" s="216"/>
      <c r="R241" s="216"/>
      <c r="S241" s="216"/>
      <c r="T241" s="216"/>
      <c r="U241" s="216"/>
      <c r="V241" s="216"/>
      <c r="W241" s="216"/>
      <c r="X241" s="215"/>
      <c r="Y241" s="8"/>
      <c r="Z241" s="231"/>
      <c r="AA241" s="8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82">
        <v>7</v>
      </c>
      <c r="AO241" s="76">
        <v>100</v>
      </c>
      <c r="AP241" s="86">
        <f t="shared" si="115"/>
        <v>-5</v>
      </c>
      <c r="AQ241" s="87">
        <f>AP241*((AP230&gt;=AN241)*(AP230&lt;AO241))</f>
        <v>0</v>
      </c>
      <c r="AR241" s="83"/>
      <c r="AS241" s="82">
        <v>7</v>
      </c>
      <c r="AT241" s="76">
        <v>100</v>
      </c>
      <c r="AU241" s="86">
        <f t="shared" si="118"/>
        <v>-5</v>
      </c>
      <c r="AV241" s="87">
        <f>AU241*((AU230&gt;=AS241)*(AU230&lt;AT241))</f>
        <v>0</v>
      </c>
      <c r="AW241" s="76"/>
      <c r="AX241" s="75">
        <f t="shared" si="121"/>
        <v>5</v>
      </c>
      <c r="AY241" s="76">
        <f t="shared" si="122"/>
        <v>6</v>
      </c>
      <c r="AZ241" s="76">
        <f t="shared" si="123"/>
        <v>2.5</v>
      </c>
      <c r="BA241" s="76">
        <f>(BA235&lt;AY241)*(BA235&gt;=AX241)*AZ241*BA234</f>
        <v>0</v>
      </c>
      <c r="BB241" s="75">
        <f t="shared" si="124"/>
        <v>5</v>
      </c>
      <c r="BC241" s="76">
        <f t="shared" si="125"/>
        <v>6</v>
      </c>
      <c r="BD241" s="76">
        <f t="shared" si="126"/>
        <v>2.5</v>
      </c>
      <c r="BE241" s="83">
        <f>(BE235&lt;BC241)*(BE235&gt;=BB241)*BD241*BE234</f>
        <v>0</v>
      </c>
    </row>
    <row r="242" spans="1:60" ht="13.5" thickBot="1">
      <c r="A242" s="232">
        <v>21</v>
      </c>
      <c r="B242" s="233"/>
      <c r="C242" s="234" t="e">
        <f>VLOOKUP(B242,VOTI!$C$1:$Q$500,15,FALSE)</f>
        <v>#N/A</v>
      </c>
      <c r="D242" s="235"/>
      <c r="E242" s="234"/>
      <c r="F242" s="234"/>
      <c r="G242" s="234"/>
      <c r="H242" s="234"/>
      <c r="I242" s="234"/>
      <c r="J242" s="234"/>
      <c r="K242" s="234"/>
      <c r="L242" s="236"/>
      <c r="M242" s="232">
        <v>21</v>
      </c>
      <c r="N242" s="233"/>
      <c r="O242" s="234" t="e">
        <f>VLOOKUP(N242,VOTI!$C$1:$Q$500,15,FALSE)</f>
        <v>#N/A</v>
      </c>
      <c r="P242" s="235"/>
      <c r="Q242" s="234"/>
      <c r="R242" s="234"/>
      <c r="S242" s="234"/>
      <c r="T242" s="234"/>
      <c r="U242" s="234"/>
      <c r="V242" s="234"/>
      <c r="W242" s="234"/>
      <c r="X242" s="236"/>
      <c r="Y242" s="8"/>
      <c r="Z242" s="8"/>
      <c r="AA242" s="8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82"/>
      <c r="AO242" s="76"/>
      <c r="AP242" s="76"/>
      <c r="AQ242" s="76"/>
      <c r="AR242" s="83"/>
      <c r="AS242" s="82"/>
      <c r="AT242" s="76"/>
      <c r="AU242" s="76"/>
      <c r="AV242" s="76"/>
      <c r="AW242" s="76"/>
      <c r="AX242" s="75">
        <f t="shared" si="121"/>
        <v>6</v>
      </c>
      <c r="AY242" s="76">
        <f t="shared" si="122"/>
        <v>7</v>
      </c>
      <c r="AZ242" s="76">
        <f t="shared" si="123"/>
        <v>3</v>
      </c>
      <c r="BA242" s="76">
        <f>(BA235&lt;AY242)*(BA235&gt;=AX242)*AZ242*BA234</f>
        <v>0</v>
      </c>
      <c r="BB242" s="75">
        <f t="shared" si="124"/>
        <v>6</v>
      </c>
      <c r="BC242" s="76">
        <f t="shared" si="125"/>
        <v>7</v>
      </c>
      <c r="BD242" s="76">
        <f t="shared" si="126"/>
        <v>3</v>
      </c>
      <c r="BE242" s="83">
        <f>(BE235&lt;BC242)*(BE235&gt;=BB242)*BD242*BE234</f>
        <v>0</v>
      </c>
      <c r="BH242" s="10"/>
    </row>
    <row r="243" spans="1:57" ht="13.5" thickTop="1">
      <c r="A243" s="237"/>
      <c r="B243" s="238" t="s">
        <v>16</v>
      </c>
      <c r="C243" s="239"/>
      <c r="D243" s="239"/>
      <c r="E243" s="239"/>
      <c r="F243" s="239"/>
      <c r="G243" s="239"/>
      <c r="H243" s="239"/>
      <c r="I243" s="239"/>
      <c r="J243" s="239"/>
      <c r="K243" s="239"/>
      <c r="L243" s="240"/>
      <c r="M243" s="237"/>
      <c r="N243" s="238" t="s">
        <v>16</v>
      </c>
      <c r="O243" s="239"/>
      <c r="P243" s="239"/>
      <c r="Q243" s="239"/>
      <c r="R243" s="239"/>
      <c r="S243" s="239"/>
      <c r="T243" s="239"/>
      <c r="U243" s="239"/>
      <c r="V243" s="239"/>
      <c r="W243" s="239"/>
      <c r="X243" s="240"/>
      <c r="Y243" s="8"/>
      <c r="Z243" s="8"/>
      <c r="AA243" s="8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88" t="s">
        <v>20</v>
      </c>
      <c r="AO243" s="76"/>
      <c r="AP243" s="76"/>
      <c r="AQ243" s="76">
        <f>4-C246</f>
        <v>1</v>
      </c>
      <c r="AR243" s="83"/>
      <c r="AS243" s="88" t="s">
        <v>20</v>
      </c>
      <c r="AT243" s="76"/>
      <c r="AU243" s="76"/>
      <c r="AV243" s="76">
        <f>4-O246</f>
        <v>1</v>
      </c>
      <c r="AW243" s="76"/>
      <c r="AX243" s="75">
        <f t="shared" si="121"/>
        <v>7</v>
      </c>
      <c r="AY243" s="76">
        <f t="shared" si="122"/>
        <v>8</v>
      </c>
      <c r="AZ243" s="76">
        <f t="shared" si="123"/>
        <v>3.5</v>
      </c>
      <c r="BA243" s="76">
        <f>(BA235&lt;AY243)*(BA235&gt;=AX243)*AZ243*BA234</f>
        <v>0</v>
      </c>
      <c r="BB243" s="75">
        <f t="shared" si="124"/>
        <v>7</v>
      </c>
      <c r="BC243" s="76">
        <f t="shared" si="125"/>
        <v>8</v>
      </c>
      <c r="BD243" s="76">
        <f t="shared" si="126"/>
        <v>3.5</v>
      </c>
      <c r="BE243" s="83">
        <f>(BE235&lt;BC243)*(BE235&gt;=BB243)*BD243*BE234</f>
        <v>0</v>
      </c>
    </row>
    <row r="244" spans="1:57" ht="15.75">
      <c r="A244" s="237"/>
      <c r="B244" s="239" t="s">
        <v>17</v>
      </c>
      <c r="C244" s="241">
        <v>1</v>
      </c>
      <c r="D244" s="241"/>
      <c r="E244" s="239"/>
      <c r="F244" s="239"/>
      <c r="G244" s="239"/>
      <c r="H244" s="239"/>
      <c r="I244" s="239"/>
      <c r="J244" s="239"/>
      <c r="K244" s="239"/>
      <c r="L244" s="242">
        <f>C244*3</f>
        <v>3</v>
      </c>
      <c r="M244" s="239">
        <v>1</v>
      </c>
      <c r="N244" s="239" t="s">
        <v>17</v>
      </c>
      <c r="O244" s="241">
        <v>0</v>
      </c>
      <c r="P244" s="241"/>
      <c r="Q244" s="239"/>
      <c r="R244" s="239"/>
      <c r="S244" s="239"/>
      <c r="T244" s="239"/>
      <c r="U244" s="239"/>
      <c r="V244" s="239"/>
      <c r="W244" s="239"/>
      <c r="X244" s="242">
        <f>O244*3</f>
        <v>0</v>
      </c>
      <c r="Y244" s="8"/>
      <c r="Z244" s="8"/>
      <c r="AA244" s="8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89" t="s">
        <v>23</v>
      </c>
      <c r="AO244" s="90"/>
      <c r="AP244" s="90"/>
      <c r="AQ244" s="90"/>
      <c r="AR244" s="91">
        <f>SUM(AQ232:AQ244)</f>
        <v>3</v>
      </c>
      <c r="AS244" s="89" t="s">
        <v>23</v>
      </c>
      <c r="AT244" s="90"/>
      <c r="AU244" s="90"/>
      <c r="AV244" s="90"/>
      <c r="AW244" s="92">
        <f>SUM(AV232:AV244)</f>
        <v>0</v>
      </c>
      <c r="AX244" s="75">
        <f t="shared" si="121"/>
        <v>8</v>
      </c>
      <c r="AY244" s="76">
        <v>100</v>
      </c>
      <c r="AZ244" s="76">
        <f t="shared" si="123"/>
        <v>4</v>
      </c>
      <c r="BA244" s="76">
        <f>(BA235&lt;AY244)*(BA235&gt;=AX244)*AZ244*BA234</f>
        <v>0</v>
      </c>
      <c r="BB244" s="75">
        <f t="shared" si="124"/>
        <v>8</v>
      </c>
      <c r="BC244" s="76">
        <v>100</v>
      </c>
      <c r="BD244" s="76">
        <f t="shared" si="126"/>
        <v>4</v>
      </c>
      <c r="BE244" s="83">
        <f>(BE235&lt;BC244)*(BE235&gt;=BB244)*BD244*BE234</f>
        <v>0</v>
      </c>
    </row>
    <row r="245" spans="1:57" ht="15">
      <c r="A245" s="237"/>
      <c r="B245" s="239" t="s">
        <v>18</v>
      </c>
      <c r="C245" s="243">
        <v>3</v>
      </c>
      <c r="D245" s="243">
        <v>4</v>
      </c>
      <c r="E245" s="243">
        <v>3</v>
      </c>
      <c r="F245" s="244"/>
      <c r="G245" s="244"/>
      <c r="H245" s="239"/>
      <c r="I245" s="239"/>
      <c r="J245" s="239"/>
      <c r="K245" s="239"/>
      <c r="L245" s="240"/>
      <c r="M245" s="239"/>
      <c r="N245" s="239" t="s">
        <v>18</v>
      </c>
      <c r="O245" s="243">
        <v>3</v>
      </c>
      <c r="P245" s="243">
        <v>4</v>
      </c>
      <c r="Q245" s="243">
        <v>3</v>
      </c>
      <c r="R245" s="244"/>
      <c r="S245" s="244"/>
      <c r="T245" s="239"/>
      <c r="U245" s="239"/>
      <c r="V245" s="239"/>
      <c r="W245" s="239"/>
      <c r="X245" s="240"/>
      <c r="Y245" s="8"/>
      <c r="Z245" s="8"/>
      <c r="AA245" s="8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84"/>
      <c r="AO245" s="76"/>
      <c r="AP245" s="76"/>
      <c r="AQ245" s="76"/>
      <c r="AR245" s="76"/>
      <c r="AS245" s="76"/>
      <c r="AT245" s="76"/>
      <c r="AU245" s="76"/>
      <c r="AV245" s="76"/>
      <c r="AW245" s="76"/>
      <c r="BA245" s="93">
        <f>SUM(BA236:BA244)</f>
        <v>-1</v>
      </c>
      <c r="BB245" s="94"/>
      <c r="BC245" s="95"/>
      <c r="BD245" s="95"/>
      <c r="BE245" s="96">
        <f>SUM(BE236:BE244)</f>
        <v>1</v>
      </c>
    </row>
    <row r="246" spans="1:57" s="14" customFormat="1" ht="15">
      <c r="A246" s="237"/>
      <c r="B246" s="239" t="s">
        <v>19</v>
      </c>
      <c r="C246" s="245">
        <f>C245</f>
        <v>3</v>
      </c>
      <c r="D246" s="245">
        <f>D245</f>
        <v>4</v>
      </c>
      <c r="E246" s="245">
        <f>E245</f>
        <v>3</v>
      </c>
      <c r="F246" s="244"/>
      <c r="G246" s="244"/>
      <c r="H246" s="239"/>
      <c r="I246" s="239"/>
      <c r="J246" s="239"/>
      <c r="K246" s="239"/>
      <c r="L246" s="240"/>
      <c r="M246" s="239"/>
      <c r="N246" s="239" t="s">
        <v>19</v>
      </c>
      <c r="O246" s="245">
        <f>O245</f>
        <v>3</v>
      </c>
      <c r="P246" s="245">
        <f>P245</f>
        <v>4</v>
      </c>
      <c r="Q246" s="245">
        <f>Q245</f>
        <v>3</v>
      </c>
      <c r="R246" s="244"/>
      <c r="S246" s="244"/>
      <c r="T246" s="239"/>
      <c r="U246" s="239"/>
      <c r="V246" s="239"/>
      <c r="W246" s="239"/>
      <c r="X246" s="240"/>
      <c r="Y246" s="8"/>
      <c r="Z246" s="8"/>
      <c r="AA246" s="8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84"/>
      <c r="AO246" s="76"/>
      <c r="AP246" s="76"/>
      <c r="AQ246" s="76"/>
      <c r="AR246" s="76"/>
      <c r="AS246" s="76"/>
      <c r="AT246" s="76"/>
      <c r="AU246" s="76"/>
      <c r="AV246" s="76"/>
      <c r="AW246" s="76"/>
      <c r="AX246" s="75"/>
      <c r="AY246" s="76"/>
      <c r="AZ246" s="76"/>
      <c r="BA246" s="97"/>
      <c r="BB246" s="94"/>
      <c r="BC246" s="95"/>
      <c r="BD246" s="95"/>
      <c r="BE246" s="98"/>
    </row>
    <row r="247" spans="1:57" ht="15">
      <c r="A247" s="246"/>
      <c r="B247" s="247" t="s">
        <v>21</v>
      </c>
      <c r="C247" s="248"/>
      <c r="D247" s="248"/>
      <c r="E247" s="248"/>
      <c r="F247" s="249"/>
      <c r="G247" s="248"/>
      <c r="H247" s="247"/>
      <c r="I247" s="247"/>
      <c r="J247" s="247"/>
      <c r="K247" s="247"/>
      <c r="L247" s="250">
        <f>AW244</f>
        <v>0</v>
      </c>
      <c r="M247" s="246"/>
      <c r="N247" s="247" t="s">
        <v>22</v>
      </c>
      <c r="O247" s="248"/>
      <c r="P247" s="248"/>
      <c r="Q247" s="248"/>
      <c r="R247" s="249"/>
      <c r="S247" s="248"/>
      <c r="T247" s="247"/>
      <c r="U247" s="247"/>
      <c r="V247" s="247"/>
      <c r="W247" s="247"/>
      <c r="X247" s="250">
        <f>AR244</f>
        <v>3</v>
      </c>
      <c r="Y247" s="8"/>
      <c r="Z247" s="8"/>
      <c r="AA247" s="8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84"/>
      <c r="AO247" s="76"/>
      <c r="AP247" s="76"/>
      <c r="AQ247" s="76"/>
      <c r="AR247" s="76"/>
      <c r="AS247" s="76"/>
      <c r="AT247" s="76"/>
      <c r="AU247" s="76"/>
      <c r="AV247" s="76"/>
      <c r="AW247" s="76"/>
      <c r="BA247" s="97"/>
      <c r="BB247" s="94"/>
      <c r="BC247" s="95"/>
      <c r="BD247" s="95"/>
      <c r="BE247" s="98"/>
    </row>
    <row r="248" spans="1:57" ht="15">
      <c r="A248" s="237"/>
      <c r="B248" s="251" t="s">
        <v>24</v>
      </c>
      <c r="C248" s="252"/>
      <c r="D248" s="252"/>
      <c r="E248" s="252"/>
      <c r="F248" s="253"/>
      <c r="G248" s="252"/>
      <c r="H248" s="251"/>
      <c r="I248" s="251"/>
      <c r="J248" s="251"/>
      <c r="K248" s="251"/>
      <c r="L248" s="254">
        <f>BA245</f>
        <v>-1</v>
      </c>
      <c r="M248" s="237"/>
      <c r="N248" s="251" t="s">
        <v>25</v>
      </c>
      <c r="O248" s="252"/>
      <c r="P248" s="252"/>
      <c r="Q248" s="252"/>
      <c r="R248" s="253"/>
      <c r="S248" s="252"/>
      <c r="T248" s="251"/>
      <c r="U248" s="251"/>
      <c r="V248" s="251"/>
      <c r="W248" s="251"/>
      <c r="X248" s="254">
        <f>BE245</f>
        <v>1</v>
      </c>
      <c r="Y248" s="8"/>
      <c r="Z248" s="8"/>
      <c r="AA248" s="8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84"/>
      <c r="AO248" s="76"/>
      <c r="AP248" s="76"/>
      <c r="AQ248" s="76"/>
      <c r="AR248" s="76"/>
      <c r="AS248" s="76"/>
      <c r="AT248" s="76"/>
      <c r="AU248" s="76"/>
      <c r="AV248" s="76"/>
      <c r="AW248" s="76"/>
      <c r="BA248" s="97"/>
      <c r="BB248" s="94"/>
      <c r="BC248" s="95"/>
      <c r="BD248" s="95"/>
      <c r="BE248" s="98"/>
    </row>
    <row r="249" spans="1:57" ht="15">
      <c r="A249" s="255"/>
      <c r="B249" s="256"/>
      <c r="C249" s="257" t="s">
        <v>26</v>
      </c>
      <c r="D249" s="257" t="s">
        <v>27</v>
      </c>
      <c r="E249" s="257" t="s">
        <v>28</v>
      </c>
      <c r="F249" s="256"/>
      <c r="G249" s="256"/>
      <c r="H249" s="256"/>
      <c r="I249" s="256"/>
      <c r="J249" s="256"/>
      <c r="K249" s="256"/>
      <c r="L249" s="258">
        <f>SUM(L221:L248)</f>
        <v>67</v>
      </c>
      <c r="M249" s="255"/>
      <c r="N249" s="256"/>
      <c r="O249" s="257" t="s">
        <v>26</v>
      </c>
      <c r="P249" s="257" t="s">
        <v>27</v>
      </c>
      <c r="Q249" s="257" t="s">
        <v>28</v>
      </c>
      <c r="R249" s="256"/>
      <c r="S249" s="256"/>
      <c r="T249" s="256"/>
      <c r="U249" s="256"/>
      <c r="V249" s="256"/>
      <c r="W249" s="256"/>
      <c r="X249" s="258">
        <f>SUM(X221:X248)</f>
        <v>78.5</v>
      </c>
      <c r="Y249" s="12"/>
      <c r="Z249" s="12"/>
      <c r="AA249" s="12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99"/>
      <c r="AO249" s="90"/>
      <c r="AP249" s="90"/>
      <c r="AQ249" s="90"/>
      <c r="AR249" s="90"/>
      <c r="AS249" s="90"/>
      <c r="AT249" s="90"/>
      <c r="AU249" s="90"/>
      <c r="AV249" s="90"/>
      <c r="AW249" s="90"/>
      <c r="AX249" s="100"/>
      <c r="AY249" s="90"/>
      <c r="AZ249" s="90"/>
      <c r="BA249" s="90"/>
      <c r="BB249" s="100"/>
      <c r="BC249" s="90"/>
      <c r="BD249" s="90"/>
      <c r="BE249" s="101"/>
    </row>
    <row r="250" spans="9:24" ht="24.75" customHeight="1">
      <c r="I250" s="77">
        <f>(J250=V250)*((L249-X249)&gt;=4)</f>
        <v>0</v>
      </c>
      <c r="J250" s="78">
        <f>1*(L249&gt;=66)+1*(L249&gt;=72)+1*(L249&gt;=77)+1*(L249&gt;=81)+1*(L249&gt;=85)+1*(L249&gt;=89)+1*(L249&gt;=93)+1*(L249&gt;=97)+1*(L249&gt;=101)+1*(L249&gt;=104)</f>
        <v>1</v>
      </c>
      <c r="K250" s="78"/>
      <c r="L250" s="160">
        <f>J250+(J250&lt;V250)*((X249-L249)&lt;3)+(X249&lt;59)+(J250=V250)*((L249-X249)&gt;=4)</f>
        <v>1</v>
      </c>
      <c r="U250" s="77">
        <f>(J250=V250)*((X249-L249)&gt;=4)</f>
        <v>0</v>
      </c>
      <c r="V250" s="78">
        <f>1*(X249&gt;=66)+1*(X249&gt;=72)+1*(X249&gt;=77)+1*(X249&gt;=81)+1*(X249&gt;=85)+1*(X249&gt;=89)+1*(X249&gt;=93)+1*(X249&gt;=97)+1*(X249&gt;=101)+1*(X249&gt;=104)</f>
        <v>3</v>
      </c>
      <c r="W250" s="78"/>
      <c r="X250" s="160">
        <f>V250+(V250&lt;J250)*((L249-X249)&lt;3)+(L249&lt;59)+(J250=V250)*((X249-L249)&gt;=4)</f>
        <v>3</v>
      </c>
    </row>
    <row r="251" ht="12.75">
      <c r="A251" s="4" t="s">
        <v>37</v>
      </c>
    </row>
    <row r="252" spans="1:57" s="168" customFormat="1" ht="12.75">
      <c r="A252" s="161">
        <v>4</v>
      </c>
      <c r="B252" s="162" t="s">
        <v>475</v>
      </c>
      <c r="C252" s="163" t="e">
        <f>VLOOKUP(B252,VOTI!$C$1:$Q$500,15,FALSE)</f>
        <v>#N/A</v>
      </c>
      <c r="D252" s="169"/>
      <c r="E252" s="163"/>
      <c r="F252" s="163"/>
      <c r="G252" s="163"/>
      <c r="H252" s="163"/>
      <c r="I252" s="163"/>
      <c r="J252" s="163"/>
      <c r="K252" s="163"/>
      <c r="L252" s="164"/>
      <c r="M252" s="161"/>
      <c r="N252" s="170"/>
      <c r="O252" s="163"/>
      <c r="P252" s="169"/>
      <c r="Q252" s="163"/>
      <c r="R252" s="163"/>
      <c r="S252" s="163"/>
      <c r="T252" s="163"/>
      <c r="U252" s="163"/>
      <c r="V252" s="163"/>
      <c r="W252" s="163"/>
      <c r="X252" s="164"/>
      <c r="Y252" s="165"/>
      <c r="Z252" s="165"/>
      <c r="AA252" s="165"/>
      <c r="AB252" s="166"/>
      <c r="AC252" s="166"/>
      <c r="AD252" s="166"/>
      <c r="AE252" s="166"/>
      <c r="AF252" s="166"/>
      <c r="AG252" s="166"/>
      <c r="AH252" s="166"/>
      <c r="AI252" s="166"/>
      <c r="AJ252" s="166"/>
      <c r="AK252" s="166"/>
      <c r="AL252" s="166"/>
      <c r="AM252" s="166"/>
      <c r="AN252" s="167"/>
      <c r="AX252" s="161"/>
      <c r="AY252" s="169"/>
      <c r="AZ252" s="169"/>
      <c r="BA252" s="169"/>
      <c r="BB252" s="161"/>
      <c r="BC252" s="169"/>
      <c r="BD252" s="169"/>
      <c r="BE252" s="169"/>
    </row>
    <row r="253" spans="1:57" s="168" customFormat="1" ht="12.75">
      <c r="A253" s="161">
        <v>8</v>
      </c>
      <c r="B253" s="162" t="s">
        <v>479</v>
      </c>
      <c r="C253" s="163" t="e">
        <f>VLOOKUP(B253,VOTI!$C$1:$Q$500,15,FALSE)</f>
        <v>#N/A</v>
      </c>
      <c r="D253" s="169"/>
      <c r="E253" s="163"/>
      <c r="F253" s="163"/>
      <c r="G253" s="163"/>
      <c r="H253" s="163"/>
      <c r="I253" s="163"/>
      <c r="J253" s="163"/>
      <c r="K253" s="163"/>
      <c r="L253" s="164"/>
      <c r="M253" s="161"/>
      <c r="N253" s="170"/>
      <c r="O253" s="163"/>
      <c r="P253" s="169"/>
      <c r="Q253" s="163"/>
      <c r="R253" s="163"/>
      <c r="S253" s="163"/>
      <c r="T253" s="163"/>
      <c r="U253" s="163"/>
      <c r="V253" s="163"/>
      <c r="W253" s="163"/>
      <c r="X253" s="164"/>
      <c r="Y253" s="165"/>
      <c r="Z253" s="165"/>
      <c r="AA253" s="165"/>
      <c r="AB253" s="166"/>
      <c r="AC253" s="166"/>
      <c r="AD253" s="166"/>
      <c r="AE253" s="166"/>
      <c r="AF253" s="166"/>
      <c r="AG253" s="166"/>
      <c r="AH253" s="166"/>
      <c r="AI253" s="166"/>
      <c r="AJ253" s="166"/>
      <c r="AK253" s="166"/>
      <c r="AL253" s="166"/>
      <c r="AM253" s="166"/>
      <c r="AN253" s="167"/>
      <c r="AX253" s="161"/>
      <c r="AY253" s="169"/>
      <c r="AZ253" s="169"/>
      <c r="BA253" s="169"/>
      <c r="BB253" s="161"/>
      <c r="BC253" s="169"/>
      <c r="BD253" s="169"/>
      <c r="BE253" s="169"/>
    </row>
    <row r="254" spans="1:57" s="168" customFormat="1" ht="12.75">
      <c r="A254" s="161"/>
      <c r="B254" s="162"/>
      <c r="C254" s="163"/>
      <c r="D254" s="169"/>
      <c r="E254" s="163"/>
      <c r="F254" s="163"/>
      <c r="G254" s="163"/>
      <c r="H254" s="163"/>
      <c r="I254" s="163"/>
      <c r="J254" s="163"/>
      <c r="K254" s="163"/>
      <c r="L254" s="164"/>
      <c r="M254" s="161"/>
      <c r="N254" s="170"/>
      <c r="O254" s="163"/>
      <c r="P254" s="169"/>
      <c r="Q254" s="163"/>
      <c r="R254" s="163"/>
      <c r="S254" s="163"/>
      <c r="T254" s="163"/>
      <c r="U254" s="163"/>
      <c r="V254" s="163"/>
      <c r="W254" s="163"/>
      <c r="X254" s="164"/>
      <c r="Y254" s="165"/>
      <c r="Z254" s="165"/>
      <c r="AA254" s="165"/>
      <c r="AB254" s="166"/>
      <c r="AC254" s="166"/>
      <c r="AD254" s="166"/>
      <c r="AE254" s="166"/>
      <c r="AF254" s="166"/>
      <c r="AG254" s="166"/>
      <c r="AH254" s="166"/>
      <c r="AI254" s="166"/>
      <c r="AJ254" s="166"/>
      <c r="AK254" s="166"/>
      <c r="AL254" s="166"/>
      <c r="AM254" s="166"/>
      <c r="AN254" s="167"/>
      <c r="AX254" s="161"/>
      <c r="AY254" s="169"/>
      <c r="AZ254" s="169"/>
      <c r="BA254" s="169"/>
      <c r="BB254" s="161"/>
      <c r="BC254" s="169"/>
      <c r="BD254" s="169"/>
      <c r="BE254" s="169"/>
    </row>
    <row r="255" ht="12.75"/>
    <row r="269" ht="12.75"/>
  </sheetData>
  <sheetProtection/>
  <mergeCells count="2">
    <mergeCell ref="M158:N158"/>
    <mergeCell ref="A196:B196"/>
  </mergeCells>
  <conditionalFormatting sqref="G15:K15 E15 E16:K24 E3 Q3 S15:W15 Q15 Q16:W24 D35:K36 P35:W36 E4:K4 G3:K3 S3:W3 Q4:W4">
    <cfRule type="cellIs" priority="125" dxfId="0" operator="equal" stopIfTrue="1">
      <formula>0</formula>
    </cfRule>
  </conditionalFormatting>
  <conditionalFormatting sqref="E5:K12">
    <cfRule type="cellIs" priority="60" dxfId="0" operator="equal" stopIfTrue="1">
      <formula>0</formula>
    </cfRule>
  </conditionalFormatting>
  <conditionalFormatting sqref="Q5:W13">
    <cfRule type="cellIs" priority="59" dxfId="0" operator="equal" stopIfTrue="1">
      <formula>0</formula>
    </cfRule>
  </conditionalFormatting>
  <conditionalFormatting sqref="E13:K13">
    <cfRule type="cellIs" priority="40" dxfId="0" operator="equal" stopIfTrue="1">
      <formula>0</formula>
    </cfRule>
  </conditionalFormatting>
  <conditionalFormatting sqref="G51:K51 E51 E52:K60 E39 Q39 S51:W51 Q51 Q52:W60 E40:K40 G39:K39 S39:W39 Q40:W40">
    <cfRule type="cellIs" priority="39" dxfId="0" operator="equal" stopIfTrue="1">
      <formula>0</formula>
    </cfRule>
  </conditionalFormatting>
  <conditionalFormatting sqref="E41:K48">
    <cfRule type="cellIs" priority="38" dxfId="0" operator="equal" stopIfTrue="1">
      <formula>0</formula>
    </cfRule>
  </conditionalFormatting>
  <conditionalFormatting sqref="Q41:W49">
    <cfRule type="cellIs" priority="37" dxfId="0" operator="equal" stopIfTrue="1">
      <formula>0</formula>
    </cfRule>
  </conditionalFormatting>
  <conditionalFormatting sqref="E49:K49">
    <cfRule type="cellIs" priority="36" dxfId="0" operator="equal" stopIfTrue="1">
      <formula>0</formula>
    </cfRule>
  </conditionalFormatting>
  <conditionalFormatting sqref="G87:K87 E87 E88:K96 E75 Q75 S87:W87 Q87 Q88:W96 E76:K76 G75:K75 S75:W75 Q76:W76">
    <cfRule type="cellIs" priority="35" dxfId="0" operator="equal" stopIfTrue="1">
      <formula>0</formula>
    </cfRule>
  </conditionalFormatting>
  <conditionalFormatting sqref="E77:K84">
    <cfRule type="cellIs" priority="34" dxfId="0" operator="equal" stopIfTrue="1">
      <formula>0</formula>
    </cfRule>
  </conditionalFormatting>
  <conditionalFormatting sqref="Q77:W85">
    <cfRule type="cellIs" priority="33" dxfId="0" operator="equal" stopIfTrue="1">
      <formula>0</formula>
    </cfRule>
  </conditionalFormatting>
  <conditionalFormatting sqref="E85:K85">
    <cfRule type="cellIs" priority="32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31" dxfId="0" operator="equal" stopIfTrue="1">
      <formula>0</formula>
    </cfRule>
  </conditionalFormatting>
  <conditionalFormatting sqref="E113:K120">
    <cfRule type="cellIs" priority="30" dxfId="0" operator="equal" stopIfTrue="1">
      <formula>0</formula>
    </cfRule>
  </conditionalFormatting>
  <conditionalFormatting sqref="Q113:W121">
    <cfRule type="cellIs" priority="29" dxfId="0" operator="equal" stopIfTrue="1">
      <formula>0</formula>
    </cfRule>
  </conditionalFormatting>
  <conditionalFormatting sqref="E121:K121">
    <cfRule type="cellIs" priority="28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27" dxfId="0" operator="equal" stopIfTrue="1">
      <formula>0</formula>
    </cfRule>
  </conditionalFormatting>
  <conditionalFormatting sqref="E149:K156">
    <cfRule type="cellIs" priority="26" dxfId="0" operator="equal" stopIfTrue="1">
      <formula>0</formula>
    </cfRule>
  </conditionalFormatting>
  <conditionalFormatting sqref="Q149:W157">
    <cfRule type="cellIs" priority="25" dxfId="0" operator="equal" stopIfTrue="1">
      <formula>0</formula>
    </cfRule>
  </conditionalFormatting>
  <conditionalFormatting sqref="E157:K157">
    <cfRule type="cellIs" priority="24" dxfId="0" operator="equal" stopIfTrue="1">
      <formula>0</formula>
    </cfRule>
  </conditionalFormatting>
  <conditionalFormatting sqref="D34:K34 P34:W34">
    <cfRule type="cellIs" priority="23" dxfId="0" operator="equal" stopIfTrue="1">
      <formula>0</formula>
    </cfRule>
  </conditionalFormatting>
  <conditionalFormatting sqref="D71:K72 P71:W72">
    <cfRule type="cellIs" priority="22" dxfId="0" operator="equal" stopIfTrue="1">
      <formula>0</formula>
    </cfRule>
  </conditionalFormatting>
  <conditionalFormatting sqref="D70:K70 P70:W70">
    <cfRule type="cellIs" priority="21" dxfId="0" operator="equal" stopIfTrue="1">
      <formula>0</formula>
    </cfRule>
  </conditionalFormatting>
  <conditionalFormatting sqref="D107:K108 P107:W108">
    <cfRule type="cellIs" priority="20" dxfId="0" operator="equal" stopIfTrue="1">
      <formula>0</formula>
    </cfRule>
  </conditionalFormatting>
  <conditionalFormatting sqref="D106:K106 P106:W106">
    <cfRule type="cellIs" priority="19" dxfId="0" operator="equal" stopIfTrue="1">
      <formula>0</formula>
    </cfRule>
  </conditionalFormatting>
  <conditionalFormatting sqref="D143:K144 P143:W144">
    <cfRule type="cellIs" priority="18" dxfId="0" operator="equal" stopIfTrue="1">
      <formula>0</formula>
    </cfRule>
  </conditionalFormatting>
  <conditionalFormatting sqref="D142:K142 P142:W142">
    <cfRule type="cellIs" priority="17" dxfId="0" operator="equal" stopIfTrue="1">
      <formula>0</formula>
    </cfRule>
  </conditionalFormatting>
  <conditionalFormatting sqref="D179:K180 P179:W180">
    <cfRule type="cellIs" priority="16" dxfId="0" operator="equal" stopIfTrue="1">
      <formula>0</formula>
    </cfRule>
  </conditionalFormatting>
  <conditionalFormatting sqref="D178:K178 P178:W178">
    <cfRule type="cellIs" priority="15" dxfId="0" operator="equal" stopIfTrue="1">
      <formula>0</formula>
    </cfRule>
  </conditionalFormatting>
  <conditionalFormatting sqref="G197:K197 E197 E198:K206 E185 G185:K185 Q185 S185:W185 E186:K195 S197:W197 Q197 Q198:W206 Q186:W195">
    <cfRule type="cellIs" priority="6" dxfId="0" operator="equal" stopIfTrue="1">
      <formula>0</formula>
    </cfRule>
  </conditionalFormatting>
  <conditionalFormatting sqref="D217:K218 P217:W218">
    <cfRule type="cellIs" priority="5" dxfId="0" operator="equal" stopIfTrue="1">
      <formula>0</formula>
    </cfRule>
  </conditionalFormatting>
  <conditionalFormatting sqref="D216:K216 P216:W216">
    <cfRule type="cellIs" priority="4" dxfId="0" operator="equal" stopIfTrue="1">
      <formula>0</formula>
    </cfRule>
  </conditionalFormatting>
  <conditionalFormatting sqref="G233:K233 E233 E234:K242 E221 G221:K221 Q221 S221:W221 E222:K231 S233:W233 Q233 Q234:W242 Q222:W231">
    <cfRule type="cellIs" priority="3" dxfId="0" operator="equal" stopIfTrue="1">
      <formula>0</formula>
    </cfRule>
  </conditionalFormatting>
  <conditionalFormatting sqref="D253:K254 P253:W254">
    <cfRule type="cellIs" priority="2" dxfId="0" operator="equal" stopIfTrue="1">
      <formula>0</formula>
    </cfRule>
  </conditionalFormatting>
  <conditionalFormatting sqref="D252:K252 P252:W25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="60" zoomScaleNormal="60" zoomScalePageLayoutView="0" workbookViewId="0" topLeftCell="A311">
      <selection activeCell="C343" sqref="C343"/>
    </sheetView>
  </sheetViews>
  <sheetFormatPr defaultColWidth="9.140625" defaultRowHeight="12.75"/>
  <cols>
    <col min="1" max="1" width="5.00390625" style="301" bestFit="1" customWidth="1"/>
    <col min="2" max="2" width="6.140625" style="301" bestFit="1" customWidth="1"/>
    <col min="3" max="3" width="18.00390625" style="301" bestFit="1" customWidth="1"/>
    <col min="4" max="4" width="38.7109375" style="301" customWidth="1"/>
    <col min="5" max="5" width="9.00390625" style="301" bestFit="1" customWidth="1"/>
    <col min="6" max="6" width="10.140625" style="301" bestFit="1" customWidth="1"/>
    <col min="7" max="7" width="12.8515625" style="301" bestFit="1" customWidth="1"/>
    <col min="8" max="8" width="15.421875" style="301" bestFit="1" customWidth="1"/>
    <col min="9" max="9" width="14.421875" style="301" bestFit="1" customWidth="1"/>
    <col min="10" max="10" width="9.00390625" style="301" bestFit="1" customWidth="1"/>
    <col min="11" max="11" width="13.57421875" style="301" bestFit="1" customWidth="1"/>
    <col min="12" max="12" width="10.57421875" style="301" bestFit="1" customWidth="1"/>
    <col min="13" max="13" width="6.140625" style="301" bestFit="1" customWidth="1"/>
    <col min="14" max="14" width="12.28125" style="301" bestFit="1" customWidth="1"/>
    <col min="15" max="15" width="4.421875" style="301" bestFit="1" customWidth="1"/>
    <col min="16" max="16" width="4.57421875" style="301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62" t="s">
        <v>520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/>
      <c r="Q1" s="16">
        <f>FLOOR((IF(D1="6*","sv",D1+0)),0.1)</f>
        <v>0</v>
      </c>
    </row>
    <row r="2" spans="1:17" ht="12.75" customHeight="1">
      <c r="A2" s="295" t="s">
        <v>29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7"/>
      <c r="Q2" s="16">
        <f aca="true" t="shared" si="0" ref="Q2:Q65">FLOOR((IF(D2="6*","sv",D2+0)),0.1)</f>
        <v>0</v>
      </c>
    </row>
    <row r="3" spans="1:17" ht="12.75" customHeight="1">
      <c r="A3" s="262" t="s">
        <v>30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4"/>
      <c r="Q3" s="16">
        <f t="shared" si="0"/>
        <v>0</v>
      </c>
    </row>
    <row r="4" spans="1:17" ht="12.75" customHeight="1">
      <c r="A4" s="262" t="s">
        <v>31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4"/>
      <c r="Q4" s="16">
        <f t="shared" si="0"/>
        <v>0</v>
      </c>
    </row>
    <row r="5" spans="1:17" ht="12.75" customHeight="1">
      <c r="A5" s="259" t="s">
        <v>634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  <c r="Q5" s="16">
        <f t="shared" si="0"/>
        <v>0</v>
      </c>
    </row>
    <row r="6" spans="1:17" ht="12.75" customHeight="1">
      <c r="A6" s="298" t="s">
        <v>164</v>
      </c>
      <c r="B6" s="298" t="s">
        <v>41</v>
      </c>
      <c r="C6" s="298" t="s">
        <v>42</v>
      </c>
      <c r="D6" s="298" t="s">
        <v>43</v>
      </c>
      <c r="E6" s="298" t="s">
        <v>44</v>
      </c>
      <c r="F6" s="298" t="s">
        <v>45</v>
      </c>
      <c r="G6" s="298" t="s">
        <v>46</v>
      </c>
      <c r="H6" s="298" t="s">
        <v>47</v>
      </c>
      <c r="I6" s="298" t="s">
        <v>48</v>
      </c>
      <c r="J6" s="298" t="s">
        <v>49</v>
      </c>
      <c r="K6" s="298" t="s">
        <v>50</v>
      </c>
      <c r="L6" s="298" t="s">
        <v>51</v>
      </c>
      <c r="M6" s="298" t="s">
        <v>52</v>
      </c>
      <c r="N6" s="298" t="s">
        <v>215</v>
      </c>
      <c r="O6" s="298" t="s">
        <v>32</v>
      </c>
      <c r="P6" s="298" t="s">
        <v>33</v>
      </c>
      <c r="Q6" s="16" t="e">
        <f t="shared" si="0"/>
        <v>#VALUE!</v>
      </c>
    </row>
    <row r="7" spans="1:17" ht="12.75" customHeight="1">
      <c r="A7" s="299">
        <v>4</v>
      </c>
      <c r="B7" s="299" t="s">
        <v>34</v>
      </c>
      <c r="C7" s="299" t="s">
        <v>298</v>
      </c>
      <c r="D7" s="299">
        <v>7.03</v>
      </c>
      <c r="E7" s="299">
        <v>0</v>
      </c>
      <c r="F7" s="71">
        <v>1</v>
      </c>
      <c r="G7" s="299">
        <v>0</v>
      </c>
      <c r="H7" s="299">
        <v>0</v>
      </c>
      <c r="I7" s="299">
        <v>0</v>
      </c>
      <c r="J7" s="299">
        <v>0</v>
      </c>
      <c r="K7" s="299">
        <v>0</v>
      </c>
      <c r="L7" s="299">
        <v>0</v>
      </c>
      <c r="M7" s="299">
        <v>0</v>
      </c>
      <c r="N7" s="299">
        <v>0</v>
      </c>
      <c r="O7" s="299">
        <v>0</v>
      </c>
      <c r="P7" s="299">
        <v>0</v>
      </c>
      <c r="Q7" s="16">
        <f t="shared" si="0"/>
        <v>7</v>
      </c>
    </row>
    <row r="8" spans="1:17" ht="12.75" customHeight="1">
      <c r="A8" s="299">
        <v>6</v>
      </c>
      <c r="B8" s="299" t="s">
        <v>26</v>
      </c>
      <c r="C8" s="299" t="s">
        <v>635</v>
      </c>
      <c r="D8" s="299">
        <v>6.52</v>
      </c>
      <c r="E8" s="299">
        <v>0</v>
      </c>
      <c r="F8" s="299">
        <v>0</v>
      </c>
      <c r="G8" s="299">
        <v>0</v>
      </c>
      <c r="H8" s="299">
        <v>0</v>
      </c>
      <c r="I8" s="299">
        <v>0</v>
      </c>
      <c r="J8" s="299">
        <v>0</v>
      </c>
      <c r="K8" s="299">
        <v>0</v>
      </c>
      <c r="L8" s="299">
        <v>0</v>
      </c>
      <c r="M8" s="299">
        <v>0</v>
      </c>
      <c r="N8" s="299">
        <v>0</v>
      </c>
      <c r="O8" s="299">
        <v>0</v>
      </c>
      <c r="P8" s="299">
        <v>0</v>
      </c>
      <c r="Q8" s="16">
        <f t="shared" si="0"/>
        <v>6.5</v>
      </c>
    </row>
    <row r="9" spans="1:17" ht="12.75" customHeight="1">
      <c r="A9" s="299">
        <v>13</v>
      </c>
      <c r="B9" s="299" t="s">
        <v>26</v>
      </c>
      <c r="C9" s="299" t="s">
        <v>299</v>
      </c>
      <c r="D9" s="299">
        <v>6.52</v>
      </c>
      <c r="E9" s="299">
        <v>0</v>
      </c>
      <c r="F9" s="299">
        <v>0</v>
      </c>
      <c r="G9" s="299">
        <v>0</v>
      </c>
      <c r="H9" s="299">
        <v>0</v>
      </c>
      <c r="I9" s="299">
        <v>0</v>
      </c>
      <c r="J9" s="299">
        <v>0</v>
      </c>
      <c r="K9" s="299">
        <v>0</v>
      </c>
      <c r="L9" s="299">
        <v>0</v>
      </c>
      <c r="M9" s="299">
        <v>0</v>
      </c>
      <c r="N9" s="299">
        <v>0</v>
      </c>
      <c r="O9" s="299">
        <v>0</v>
      </c>
      <c r="P9" s="299">
        <v>0</v>
      </c>
      <c r="Q9" s="16">
        <f t="shared" si="0"/>
        <v>6.5</v>
      </c>
    </row>
    <row r="10" spans="1:17" ht="12.75" customHeight="1">
      <c r="A10" s="299">
        <v>360</v>
      </c>
      <c r="B10" s="299" t="s">
        <v>26</v>
      </c>
      <c r="C10" s="299" t="s">
        <v>328</v>
      </c>
      <c r="D10" s="299">
        <v>6.52</v>
      </c>
      <c r="E10" s="299">
        <v>0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71">
        <v>1</v>
      </c>
      <c r="L10" s="299">
        <v>0</v>
      </c>
      <c r="M10" s="299">
        <v>0</v>
      </c>
      <c r="N10" s="299">
        <v>0</v>
      </c>
      <c r="O10" s="299">
        <v>0</v>
      </c>
      <c r="P10" s="299">
        <v>0</v>
      </c>
      <c r="Q10" s="16">
        <f t="shared" si="0"/>
        <v>6.5</v>
      </c>
    </row>
    <row r="11" spans="1:17" ht="12.75" customHeight="1">
      <c r="A11" s="299">
        <v>695</v>
      </c>
      <c r="B11" s="299" t="s">
        <v>26</v>
      </c>
      <c r="C11" s="299" t="s">
        <v>636</v>
      </c>
      <c r="D11" s="299">
        <v>6.01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299">
        <v>0</v>
      </c>
      <c r="M11" s="299">
        <v>0</v>
      </c>
      <c r="N11" s="299">
        <v>0</v>
      </c>
      <c r="O11" s="299">
        <v>0</v>
      </c>
      <c r="P11" s="299">
        <v>0</v>
      </c>
      <c r="Q11" s="16">
        <f t="shared" si="0"/>
        <v>6</v>
      </c>
    </row>
    <row r="12" spans="1:17" ht="15">
      <c r="A12" s="299">
        <v>20</v>
      </c>
      <c r="B12" s="299" t="s">
        <v>27</v>
      </c>
      <c r="C12" s="299" t="s">
        <v>247</v>
      </c>
      <c r="D12" s="299">
        <v>6.02</v>
      </c>
      <c r="E12" s="299">
        <v>0</v>
      </c>
      <c r="F12" s="299">
        <v>0</v>
      </c>
      <c r="G12" s="299">
        <v>0</v>
      </c>
      <c r="H12" s="299">
        <v>0</v>
      </c>
      <c r="I12" s="299">
        <v>0</v>
      </c>
      <c r="J12" s="299">
        <v>0</v>
      </c>
      <c r="K12" s="299">
        <v>0</v>
      </c>
      <c r="L12" s="299">
        <v>0</v>
      </c>
      <c r="M12" s="299">
        <v>0</v>
      </c>
      <c r="N12" s="299">
        <v>0</v>
      </c>
      <c r="O12" s="299">
        <v>0</v>
      </c>
      <c r="P12" s="299">
        <v>0</v>
      </c>
      <c r="Q12" s="16">
        <f t="shared" si="0"/>
        <v>6</v>
      </c>
    </row>
    <row r="13" spans="1:17" ht="15">
      <c r="A13" s="299">
        <v>22</v>
      </c>
      <c r="B13" s="299" t="s">
        <v>27</v>
      </c>
      <c r="C13" s="299" t="s">
        <v>637</v>
      </c>
      <c r="D13" s="299">
        <v>6.02</v>
      </c>
      <c r="E13" s="299">
        <v>0</v>
      </c>
      <c r="F13" s="299">
        <v>0</v>
      </c>
      <c r="G13" s="299">
        <v>0</v>
      </c>
      <c r="H13" s="299">
        <v>0</v>
      </c>
      <c r="I13" s="299">
        <v>0</v>
      </c>
      <c r="J13" s="299">
        <v>0</v>
      </c>
      <c r="K13" s="71">
        <v>1</v>
      </c>
      <c r="L13" s="299">
        <v>0</v>
      </c>
      <c r="M13" s="299">
        <v>0</v>
      </c>
      <c r="N13" s="299">
        <v>0</v>
      </c>
      <c r="O13" s="299">
        <v>0</v>
      </c>
      <c r="P13" s="299">
        <v>0</v>
      </c>
      <c r="Q13" s="16">
        <f t="shared" si="0"/>
        <v>6</v>
      </c>
    </row>
    <row r="14" spans="1:17" ht="15">
      <c r="A14" s="299">
        <v>26</v>
      </c>
      <c r="B14" s="299" t="s">
        <v>27</v>
      </c>
      <c r="C14" s="299" t="s">
        <v>638</v>
      </c>
      <c r="D14" s="299">
        <v>7.03</v>
      </c>
      <c r="E14" s="299">
        <v>0</v>
      </c>
      <c r="F14" s="299">
        <v>0</v>
      </c>
      <c r="G14" s="299">
        <v>0</v>
      </c>
      <c r="H14" s="299">
        <v>0</v>
      </c>
      <c r="I14" s="299">
        <v>0</v>
      </c>
      <c r="J14" s="299">
        <v>0</v>
      </c>
      <c r="K14" s="299">
        <v>0</v>
      </c>
      <c r="L14" s="299">
        <v>0</v>
      </c>
      <c r="M14" s="299">
        <v>0</v>
      </c>
      <c r="N14" s="299">
        <v>0</v>
      </c>
      <c r="O14" s="299">
        <v>0</v>
      </c>
      <c r="P14" s="299">
        <v>0</v>
      </c>
      <c r="Q14" s="16">
        <f t="shared" si="0"/>
        <v>7</v>
      </c>
    </row>
    <row r="15" spans="1:17" ht="15">
      <c r="A15" s="299">
        <v>27</v>
      </c>
      <c r="B15" s="299" t="s">
        <v>27</v>
      </c>
      <c r="C15" s="299" t="s">
        <v>639</v>
      </c>
      <c r="D15" s="299">
        <v>6.02</v>
      </c>
      <c r="E15" s="299">
        <v>0</v>
      </c>
      <c r="F15" s="299">
        <v>0</v>
      </c>
      <c r="G15" s="299">
        <v>0</v>
      </c>
      <c r="H15" s="299">
        <v>0</v>
      </c>
      <c r="I15" s="299">
        <v>0</v>
      </c>
      <c r="J15" s="299">
        <v>0</v>
      </c>
      <c r="K15" s="299">
        <v>0</v>
      </c>
      <c r="L15" s="299">
        <v>0</v>
      </c>
      <c r="M15" s="299">
        <v>0</v>
      </c>
      <c r="N15" s="299">
        <v>0</v>
      </c>
      <c r="O15" s="299">
        <v>0</v>
      </c>
      <c r="P15" s="299">
        <v>0</v>
      </c>
      <c r="Q15" s="16">
        <f t="shared" si="0"/>
        <v>6</v>
      </c>
    </row>
    <row r="16" spans="1:17" ht="15">
      <c r="A16" s="299">
        <v>28</v>
      </c>
      <c r="B16" s="299" t="s">
        <v>27</v>
      </c>
      <c r="C16" s="299" t="s">
        <v>516</v>
      </c>
      <c r="D16" s="299">
        <v>6.53</v>
      </c>
      <c r="E16" s="299">
        <v>0</v>
      </c>
      <c r="F16" s="299">
        <v>0</v>
      </c>
      <c r="G16" s="299">
        <v>0</v>
      </c>
      <c r="H16" s="299">
        <v>0</v>
      </c>
      <c r="I16" s="299">
        <v>0</v>
      </c>
      <c r="J16" s="299">
        <v>0</v>
      </c>
      <c r="K16" s="299">
        <v>0</v>
      </c>
      <c r="L16" s="299">
        <v>0</v>
      </c>
      <c r="M16" s="299">
        <v>0</v>
      </c>
      <c r="N16" s="299">
        <v>0</v>
      </c>
      <c r="O16" s="299">
        <v>0</v>
      </c>
      <c r="P16" s="299">
        <v>0</v>
      </c>
      <c r="Q16" s="16">
        <f t="shared" si="0"/>
        <v>6.5</v>
      </c>
    </row>
    <row r="17" spans="1:17" ht="15">
      <c r="A17" s="299">
        <v>29</v>
      </c>
      <c r="B17" s="299" t="s">
        <v>27</v>
      </c>
      <c r="C17" s="299" t="s">
        <v>640</v>
      </c>
      <c r="D17" s="299">
        <v>6.02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71">
        <v>1</v>
      </c>
      <c r="L17" s="299">
        <v>0</v>
      </c>
      <c r="M17" s="299">
        <v>0</v>
      </c>
      <c r="N17" s="299">
        <v>0</v>
      </c>
      <c r="O17" s="299">
        <v>0</v>
      </c>
      <c r="P17" s="299">
        <v>0</v>
      </c>
      <c r="Q17" s="16">
        <f t="shared" si="0"/>
        <v>6</v>
      </c>
    </row>
    <row r="18" spans="1:17" ht="12.75" customHeight="1">
      <c r="A18" s="299">
        <v>31</v>
      </c>
      <c r="B18" s="299" t="s">
        <v>27</v>
      </c>
      <c r="C18" s="299" t="s">
        <v>217</v>
      </c>
      <c r="D18" s="299">
        <v>6.54</v>
      </c>
      <c r="E18" s="299">
        <v>0</v>
      </c>
      <c r="F18" s="299">
        <v>0</v>
      </c>
      <c r="G18" s="299">
        <v>0</v>
      </c>
      <c r="H18" s="299">
        <v>0</v>
      </c>
      <c r="I18" s="299">
        <v>0</v>
      </c>
      <c r="J18" s="299">
        <v>0</v>
      </c>
      <c r="K18" s="299">
        <v>0</v>
      </c>
      <c r="L18" s="299">
        <v>0</v>
      </c>
      <c r="M18" s="71">
        <v>1</v>
      </c>
      <c r="N18" s="299">
        <v>0</v>
      </c>
      <c r="O18" s="299">
        <v>0</v>
      </c>
      <c r="P18" s="299">
        <v>0</v>
      </c>
      <c r="Q18" s="16">
        <f t="shared" si="0"/>
        <v>6.5</v>
      </c>
    </row>
    <row r="19" spans="1:17" ht="12.75" customHeight="1">
      <c r="A19" s="299">
        <v>35</v>
      </c>
      <c r="B19" s="299" t="s">
        <v>28</v>
      </c>
      <c r="C19" s="299" t="s">
        <v>199</v>
      </c>
      <c r="D19" s="299">
        <v>6.54</v>
      </c>
      <c r="E19" s="71">
        <v>1</v>
      </c>
      <c r="F19" s="299">
        <v>0</v>
      </c>
      <c r="G19" s="299">
        <v>0</v>
      </c>
      <c r="H19" s="299">
        <v>0</v>
      </c>
      <c r="I19" s="299">
        <v>0</v>
      </c>
      <c r="J19" s="299">
        <v>0</v>
      </c>
      <c r="K19" s="299">
        <v>0</v>
      </c>
      <c r="L19" s="299">
        <v>0</v>
      </c>
      <c r="M19" s="299">
        <v>0</v>
      </c>
      <c r="N19" s="299">
        <v>0</v>
      </c>
      <c r="O19" s="71">
        <v>1</v>
      </c>
      <c r="P19" s="299">
        <v>0</v>
      </c>
      <c r="Q19" s="16">
        <f t="shared" si="0"/>
        <v>6.5</v>
      </c>
    </row>
    <row r="20" spans="1:17" ht="12.75" customHeight="1">
      <c r="A20" s="299">
        <v>39</v>
      </c>
      <c r="B20" s="299" t="s">
        <v>28</v>
      </c>
      <c r="C20" s="299" t="s">
        <v>255</v>
      </c>
      <c r="D20" s="299">
        <v>6.02</v>
      </c>
      <c r="E20" s="299">
        <v>0</v>
      </c>
      <c r="F20" s="299">
        <v>0</v>
      </c>
      <c r="G20" s="299">
        <v>0</v>
      </c>
      <c r="H20" s="299">
        <v>0</v>
      </c>
      <c r="I20" s="299">
        <v>0</v>
      </c>
      <c r="J20" s="299">
        <v>0</v>
      </c>
      <c r="K20" s="299">
        <v>0</v>
      </c>
      <c r="L20" s="299">
        <v>0</v>
      </c>
      <c r="M20" s="299">
        <v>0</v>
      </c>
      <c r="N20" s="299">
        <v>0</v>
      </c>
      <c r="O20" s="299">
        <v>0</v>
      </c>
      <c r="P20" s="299">
        <v>0</v>
      </c>
      <c r="Q20" s="16">
        <f t="shared" si="0"/>
        <v>6</v>
      </c>
    </row>
    <row r="21" spans="1:17" ht="12.75" customHeight="1">
      <c r="A21" s="299">
        <v>678</v>
      </c>
      <c r="B21" s="299" t="s">
        <v>35</v>
      </c>
      <c r="C21" s="299" t="s">
        <v>641</v>
      </c>
      <c r="D21" s="299">
        <v>6.53</v>
      </c>
      <c r="E21" s="299">
        <v>0</v>
      </c>
      <c r="F21" s="299">
        <v>0</v>
      </c>
      <c r="G21" s="299">
        <v>0</v>
      </c>
      <c r="H21" s="299">
        <v>0</v>
      </c>
      <c r="I21" s="299">
        <v>0</v>
      </c>
      <c r="J21" s="299">
        <v>0</v>
      </c>
      <c r="K21" s="299">
        <v>0</v>
      </c>
      <c r="L21" s="299">
        <v>0</v>
      </c>
      <c r="M21" s="299">
        <v>0</v>
      </c>
      <c r="N21" s="299">
        <v>0</v>
      </c>
      <c r="O21" s="299">
        <v>0</v>
      </c>
      <c r="P21" s="299">
        <v>0</v>
      </c>
      <c r="Q21" s="16">
        <f t="shared" si="0"/>
        <v>6.5</v>
      </c>
    </row>
    <row r="22" spans="1:17" ht="12.75" customHeight="1">
      <c r="A22" s="259" t="s">
        <v>642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1"/>
      <c r="Q22" s="16">
        <f t="shared" si="0"/>
        <v>0</v>
      </c>
    </row>
    <row r="23" spans="1:17" ht="12.75" customHeight="1">
      <c r="A23" s="298" t="s">
        <v>164</v>
      </c>
      <c r="B23" s="298" t="s">
        <v>41</v>
      </c>
      <c r="C23" s="298" t="s">
        <v>42</v>
      </c>
      <c r="D23" s="298" t="s">
        <v>43</v>
      </c>
      <c r="E23" s="298" t="s">
        <v>44</v>
      </c>
      <c r="F23" s="298" t="s">
        <v>45</v>
      </c>
      <c r="G23" s="298" t="s">
        <v>46</v>
      </c>
      <c r="H23" s="298" t="s">
        <v>47</v>
      </c>
      <c r="I23" s="298" t="s">
        <v>48</v>
      </c>
      <c r="J23" s="298" t="s">
        <v>49</v>
      </c>
      <c r="K23" s="298" t="s">
        <v>50</v>
      </c>
      <c r="L23" s="298" t="s">
        <v>51</v>
      </c>
      <c r="M23" s="298" t="s">
        <v>52</v>
      </c>
      <c r="N23" s="298" t="s">
        <v>215</v>
      </c>
      <c r="O23" s="298" t="s">
        <v>32</v>
      </c>
      <c r="P23" s="298" t="s">
        <v>33</v>
      </c>
      <c r="Q23" s="16" t="e">
        <f t="shared" si="0"/>
        <v>#VALUE!</v>
      </c>
    </row>
    <row r="24" spans="1:17" ht="15">
      <c r="A24" s="299">
        <v>41</v>
      </c>
      <c r="B24" s="299" t="s">
        <v>34</v>
      </c>
      <c r="C24" s="299" t="s">
        <v>264</v>
      </c>
      <c r="D24" s="299">
        <v>6.02</v>
      </c>
      <c r="E24" s="299">
        <v>0</v>
      </c>
      <c r="F24" s="71">
        <v>2</v>
      </c>
      <c r="G24" s="299">
        <v>0</v>
      </c>
      <c r="H24" s="299">
        <v>0</v>
      </c>
      <c r="I24" s="299">
        <v>0</v>
      </c>
      <c r="J24" s="299">
        <v>0</v>
      </c>
      <c r="K24" s="299">
        <v>0</v>
      </c>
      <c r="L24" s="299">
        <v>0</v>
      </c>
      <c r="M24" s="299">
        <v>0</v>
      </c>
      <c r="N24" s="299">
        <v>0</v>
      </c>
      <c r="O24" s="299">
        <v>0</v>
      </c>
      <c r="P24" s="299">
        <v>0</v>
      </c>
      <c r="Q24" s="16">
        <f t="shared" si="0"/>
        <v>6</v>
      </c>
    </row>
    <row r="25" spans="1:17" ht="15">
      <c r="A25" s="299">
        <v>45</v>
      </c>
      <c r="B25" s="299" t="s">
        <v>26</v>
      </c>
      <c r="C25" s="299" t="s">
        <v>521</v>
      </c>
      <c r="D25" s="299">
        <v>5.51</v>
      </c>
      <c r="E25" s="299">
        <v>0</v>
      </c>
      <c r="F25" s="299">
        <v>0</v>
      </c>
      <c r="G25" s="299">
        <v>0</v>
      </c>
      <c r="H25" s="299">
        <v>0</v>
      </c>
      <c r="I25" s="299">
        <v>0</v>
      </c>
      <c r="J25" s="299">
        <v>0</v>
      </c>
      <c r="K25" s="299">
        <v>0</v>
      </c>
      <c r="L25" s="299">
        <v>0</v>
      </c>
      <c r="M25" s="299">
        <v>0</v>
      </c>
      <c r="N25" s="299">
        <v>0</v>
      </c>
      <c r="O25" s="299">
        <v>0</v>
      </c>
      <c r="P25" s="299">
        <v>0</v>
      </c>
      <c r="Q25" s="16">
        <f t="shared" si="0"/>
        <v>5.5</v>
      </c>
    </row>
    <row r="26" spans="1:17" ht="15">
      <c r="A26" s="299">
        <v>49</v>
      </c>
      <c r="B26" s="299" t="s">
        <v>26</v>
      </c>
      <c r="C26" s="299" t="s">
        <v>522</v>
      </c>
      <c r="D26" s="299">
        <v>5.51</v>
      </c>
      <c r="E26" s="299">
        <v>0</v>
      </c>
      <c r="F26" s="299">
        <v>0</v>
      </c>
      <c r="G26" s="299">
        <v>0</v>
      </c>
      <c r="H26" s="299">
        <v>0</v>
      </c>
      <c r="I26" s="299">
        <v>0</v>
      </c>
      <c r="J26" s="299">
        <v>0</v>
      </c>
      <c r="K26" s="71">
        <v>1</v>
      </c>
      <c r="L26" s="299">
        <v>0</v>
      </c>
      <c r="M26" s="299">
        <v>0</v>
      </c>
      <c r="N26" s="299">
        <v>0</v>
      </c>
      <c r="O26" s="299">
        <v>0</v>
      </c>
      <c r="P26" s="299">
        <v>0</v>
      </c>
      <c r="Q26" s="16">
        <f t="shared" si="0"/>
        <v>5.5</v>
      </c>
    </row>
    <row r="27" spans="1:17" ht="15">
      <c r="A27" s="299">
        <v>52</v>
      </c>
      <c r="B27" s="299" t="s">
        <v>26</v>
      </c>
      <c r="C27" s="299" t="s">
        <v>523</v>
      </c>
      <c r="D27" s="299">
        <v>6.02</v>
      </c>
      <c r="E27" s="299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299">
        <v>0</v>
      </c>
      <c r="L27" s="299">
        <v>0</v>
      </c>
      <c r="M27" s="299">
        <v>0</v>
      </c>
      <c r="N27" s="299">
        <v>0</v>
      </c>
      <c r="O27" s="299">
        <v>0</v>
      </c>
      <c r="P27" s="299">
        <v>0</v>
      </c>
      <c r="Q27" s="16">
        <f t="shared" si="0"/>
        <v>6</v>
      </c>
    </row>
    <row r="28" spans="1:17" ht="15">
      <c r="A28" s="299">
        <v>54</v>
      </c>
      <c r="B28" s="299" t="s">
        <v>26</v>
      </c>
      <c r="C28" s="299" t="s">
        <v>268</v>
      </c>
      <c r="D28" s="299">
        <v>5.01</v>
      </c>
      <c r="E28" s="299">
        <v>0</v>
      </c>
      <c r="F28" s="299">
        <v>0</v>
      </c>
      <c r="G28" s="299">
        <v>0</v>
      </c>
      <c r="H28" s="299">
        <v>0</v>
      </c>
      <c r="I28" s="299">
        <v>0</v>
      </c>
      <c r="J28" s="299">
        <v>0</v>
      </c>
      <c r="K28" s="299">
        <v>0</v>
      </c>
      <c r="L28" s="299">
        <v>0</v>
      </c>
      <c r="M28" s="299">
        <v>0</v>
      </c>
      <c r="N28" s="299">
        <v>0</v>
      </c>
      <c r="O28" s="299">
        <v>0</v>
      </c>
      <c r="P28" s="299">
        <v>0</v>
      </c>
      <c r="Q28" s="16">
        <f t="shared" si="0"/>
        <v>5</v>
      </c>
    </row>
    <row r="29" spans="1:17" ht="15">
      <c r="A29" s="299">
        <v>55</v>
      </c>
      <c r="B29" s="299" t="s">
        <v>27</v>
      </c>
      <c r="C29" s="299" t="s">
        <v>301</v>
      </c>
      <c r="D29" s="299">
        <v>5.52</v>
      </c>
      <c r="E29" s="299">
        <v>0</v>
      </c>
      <c r="F29" s="299">
        <v>0</v>
      </c>
      <c r="G29" s="299">
        <v>0</v>
      </c>
      <c r="H29" s="299">
        <v>0</v>
      </c>
      <c r="I29" s="299">
        <v>0</v>
      </c>
      <c r="J29" s="299">
        <v>0</v>
      </c>
      <c r="K29" s="299">
        <v>0</v>
      </c>
      <c r="L29" s="299">
        <v>0</v>
      </c>
      <c r="M29" s="299">
        <v>0</v>
      </c>
      <c r="N29" s="299">
        <v>0</v>
      </c>
      <c r="O29" s="299">
        <v>0</v>
      </c>
      <c r="P29" s="299">
        <v>0</v>
      </c>
      <c r="Q29" s="16">
        <f t="shared" si="0"/>
        <v>5.5</v>
      </c>
    </row>
    <row r="30" spans="1:17" ht="15">
      <c r="A30" s="299">
        <v>58</v>
      </c>
      <c r="B30" s="299" t="s">
        <v>27</v>
      </c>
      <c r="C30" s="299" t="s">
        <v>524</v>
      </c>
      <c r="D30" s="299">
        <v>6.02</v>
      </c>
      <c r="E30" s="299">
        <v>0</v>
      </c>
      <c r="F30" s="299">
        <v>0</v>
      </c>
      <c r="G30" s="299">
        <v>0</v>
      </c>
      <c r="H30" s="299">
        <v>0</v>
      </c>
      <c r="I30" s="299">
        <v>0</v>
      </c>
      <c r="J30" s="299">
        <v>0</v>
      </c>
      <c r="K30" s="71">
        <v>1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16">
        <f t="shared" si="0"/>
        <v>6</v>
      </c>
    </row>
    <row r="31" spans="1:17" ht="15">
      <c r="A31" s="299">
        <v>60</v>
      </c>
      <c r="B31" s="299" t="s">
        <v>27</v>
      </c>
      <c r="C31" s="299" t="s">
        <v>525</v>
      </c>
      <c r="D31" s="299">
        <v>6.53</v>
      </c>
      <c r="E31" s="299">
        <v>0</v>
      </c>
      <c r="F31" s="299">
        <v>0</v>
      </c>
      <c r="G31" s="299">
        <v>0</v>
      </c>
      <c r="H31" s="299">
        <v>0</v>
      </c>
      <c r="I31" s="299">
        <v>0</v>
      </c>
      <c r="J31" s="299">
        <v>0</v>
      </c>
      <c r="K31" s="299">
        <v>0</v>
      </c>
      <c r="L31" s="299">
        <v>0</v>
      </c>
      <c r="M31" s="71">
        <v>1</v>
      </c>
      <c r="N31" s="299">
        <v>0</v>
      </c>
      <c r="O31" s="299">
        <v>0</v>
      </c>
      <c r="P31" s="299">
        <v>0</v>
      </c>
      <c r="Q31" s="16">
        <f t="shared" si="0"/>
        <v>6.5</v>
      </c>
    </row>
    <row r="32" spans="1:17" ht="15">
      <c r="A32" s="299">
        <v>275</v>
      </c>
      <c r="B32" s="299" t="s">
        <v>27</v>
      </c>
      <c r="C32" s="299" t="s">
        <v>526</v>
      </c>
      <c r="D32" s="299">
        <v>5.51</v>
      </c>
      <c r="E32" s="299">
        <v>0</v>
      </c>
      <c r="F32" s="299">
        <v>0</v>
      </c>
      <c r="G32" s="299">
        <v>0</v>
      </c>
      <c r="H32" s="299">
        <v>0</v>
      </c>
      <c r="I32" s="299">
        <v>0</v>
      </c>
      <c r="J32" s="299">
        <v>0</v>
      </c>
      <c r="K32" s="299">
        <v>0</v>
      </c>
      <c r="L32" s="299">
        <v>0</v>
      </c>
      <c r="M32" s="299">
        <v>0</v>
      </c>
      <c r="N32" s="299">
        <v>0</v>
      </c>
      <c r="O32" s="299">
        <v>0</v>
      </c>
      <c r="P32" s="299">
        <v>0</v>
      </c>
      <c r="Q32" s="16">
        <f t="shared" si="0"/>
        <v>5.5</v>
      </c>
    </row>
    <row r="33" spans="1:17" ht="12.75" customHeight="1">
      <c r="A33" s="299">
        <v>644</v>
      </c>
      <c r="B33" s="299" t="s">
        <v>27</v>
      </c>
      <c r="C33" s="299" t="s">
        <v>527</v>
      </c>
      <c r="D33" s="299">
        <v>5.51</v>
      </c>
      <c r="E33" s="299">
        <v>0</v>
      </c>
      <c r="F33" s="299">
        <v>0</v>
      </c>
      <c r="G33" s="299">
        <v>0</v>
      </c>
      <c r="H33" s="299">
        <v>0</v>
      </c>
      <c r="I33" s="299">
        <v>0</v>
      </c>
      <c r="J33" s="299">
        <v>0</v>
      </c>
      <c r="K33" s="299">
        <v>0</v>
      </c>
      <c r="L33" s="299">
        <v>0</v>
      </c>
      <c r="M33" s="299">
        <v>0</v>
      </c>
      <c r="N33" s="299">
        <v>0</v>
      </c>
      <c r="O33" s="299">
        <v>0</v>
      </c>
      <c r="P33" s="299">
        <v>0</v>
      </c>
      <c r="Q33" s="16">
        <f t="shared" si="0"/>
        <v>5.5</v>
      </c>
    </row>
    <row r="34" spans="1:17" ht="12.75" customHeight="1">
      <c r="A34" s="299">
        <v>702</v>
      </c>
      <c r="B34" s="299" t="s">
        <v>27</v>
      </c>
      <c r="C34" s="299" t="s">
        <v>528</v>
      </c>
      <c r="D34" s="299">
        <v>6.01</v>
      </c>
      <c r="E34" s="299">
        <v>0</v>
      </c>
      <c r="F34" s="299">
        <v>0</v>
      </c>
      <c r="G34" s="299">
        <v>0</v>
      </c>
      <c r="H34" s="299">
        <v>0</v>
      </c>
      <c r="I34" s="299">
        <v>0</v>
      </c>
      <c r="J34" s="299">
        <v>0</v>
      </c>
      <c r="K34" s="299">
        <v>0</v>
      </c>
      <c r="L34" s="299">
        <v>0</v>
      </c>
      <c r="M34" s="299">
        <v>0</v>
      </c>
      <c r="N34" s="299">
        <v>0</v>
      </c>
      <c r="O34" s="299">
        <v>0</v>
      </c>
      <c r="P34" s="299">
        <v>0</v>
      </c>
      <c r="Q34" s="16">
        <f t="shared" si="0"/>
        <v>6</v>
      </c>
    </row>
    <row r="35" spans="1:17" ht="12.75" customHeight="1">
      <c r="A35" s="299">
        <v>703</v>
      </c>
      <c r="B35" s="299" t="s">
        <v>27</v>
      </c>
      <c r="C35" s="299" t="s">
        <v>529</v>
      </c>
      <c r="D35" s="299">
        <v>6.54</v>
      </c>
      <c r="E35" s="71">
        <v>1</v>
      </c>
      <c r="F35" s="299">
        <v>0</v>
      </c>
      <c r="G35" s="299">
        <v>0</v>
      </c>
      <c r="H35" s="299">
        <v>0</v>
      </c>
      <c r="I35" s="299">
        <v>0</v>
      </c>
      <c r="J35" s="299">
        <v>0</v>
      </c>
      <c r="K35" s="71">
        <v>1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  <c r="Q35" s="16">
        <f t="shared" si="0"/>
        <v>6.5</v>
      </c>
    </row>
    <row r="36" spans="1:17" ht="12.75" customHeight="1">
      <c r="A36" s="299">
        <v>65</v>
      </c>
      <c r="B36" s="299" t="s">
        <v>28</v>
      </c>
      <c r="C36" s="299" t="s">
        <v>530</v>
      </c>
      <c r="D36" s="299">
        <v>5.02</v>
      </c>
      <c r="E36" s="299">
        <v>0</v>
      </c>
      <c r="F36" s="299">
        <v>0</v>
      </c>
      <c r="G36" s="299">
        <v>0</v>
      </c>
      <c r="H36" s="299">
        <v>0</v>
      </c>
      <c r="I36" s="299">
        <v>0</v>
      </c>
      <c r="J36" s="299">
        <v>0</v>
      </c>
      <c r="K36" s="299">
        <v>0</v>
      </c>
      <c r="L36" s="299">
        <v>0</v>
      </c>
      <c r="M36" s="299">
        <v>0</v>
      </c>
      <c r="N36" s="299">
        <v>0</v>
      </c>
      <c r="O36" s="299">
        <v>0</v>
      </c>
      <c r="P36" s="299">
        <v>0</v>
      </c>
      <c r="Q36" s="16">
        <f t="shared" si="0"/>
        <v>5</v>
      </c>
    </row>
    <row r="37" spans="1:17" ht="12.75" customHeight="1">
      <c r="A37" s="299">
        <v>472</v>
      </c>
      <c r="B37" s="299" t="s">
        <v>28</v>
      </c>
      <c r="C37" s="299" t="s">
        <v>531</v>
      </c>
      <c r="D37" s="299">
        <v>5.01</v>
      </c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71">
        <v>1</v>
      </c>
      <c r="L37" s="299">
        <v>0</v>
      </c>
      <c r="M37" s="299">
        <v>0</v>
      </c>
      <c r="N37" s="299">
        <v>0</v>
      </c>
      <c r="O37" s="299">
        <v>0</v>
      </c>
      <c r="P37" s="299">
        <v>0</v>
      </c>
      <c r="Q37" s="16">
        <f t="shared" si="0"/>
        <v>5</v>
      </c>
    </row>
    <row r="38" spans="1:17" ht="12.75" customHeight="1">
      <c r="A38" s="299">
        <v>677</v>
      </c>
      <c r="B38" s="299" t="s">
        <v>35</v>
      </c>
      <c r="C38" s="299" t="s">
        <v>532</v>
      </c>
      <c r="D38" s="299">
        <v>5.51</v>
      </c>
      <c r="E38" s="299">
        <v>0</v>
      </c>
      <c r="F38" s="299">
        <v>0</v>
      </c>
      <c r="G38" s="299">
        <v>0</v>
      </c>
      <c r="H38" s="299">
        <v>0</v>
      </c>
      <c r="I38" s="299">
        <v>0</v>
      </c>
      <c r="J38" s="299">
        <v>0</v>
      </c>
      <c r="K38" s="299">
        <v>0</v>
      </c>
      <c r="L38" s="299">
        <v>0</v>
      </c>
      <c r="M38" s="299">
        <v>0</v>
      </c>
      <c r="N38" s="299">
        <v>0</v>
      </c>
      <c r="O38" s="299">
        <v>0</v>
      </c>
      <c r="P38" s="299">
        <v>0</v>
      </c>
      <c r="Q38" s="16">
        <f t="shared" si="0"/>
        <v>5.5</v>
      </c>
    </row>
    <row r="39" spans="1:17" ht="12.75" customHeight="1">
      <c r="A39" s="259" t="s">
        <v>643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1"/>
      <c r="Q39" s="16">
        <f t="shared" si="0"/>
        <v>0</v>
      </c>
    </row>
    <row r="40" spans="1:17" ht="12.75" customHeight="1">
      <c r="A40" s="298" t="s">
        <v>164</v>
      </c>
      <c r="B40" s="298" t="s">
        <v>41</v>
      </c>
      <c r="C40" s="298" t="s">
        <v>42</v>
      </c>
      <c r="D40" s="298" t="s">
        <v>43</v>
      </c>
      <c r="E40" s="298" t="s">
        <v>44</v>
      </c>
      <c r="F40" s="298" t="s">
        <v>45</v>
      </c>
      <c r="G40" s="298" t="s">
        <v>46</v>
      </c>
      <c r="H40" s="298" t="s">
        <v>47</v>
      </c>
      <c r="I40" s="298" t="s">
        <v>48</v>
      </c>
      <c r="J40" s="298" t="s">
        <v>49</v>
      </c>
      <c r="K40" s="298" t="s">
        <v>50</v>
      </c>
      <c r="L40" s="298" t="s">
        <v>51</v>
      </c>
      <c r="M40" s="298" t="s">
        <v>52</v>
      </c>
      <c r="N40" s="298" t="s">
        <v>215</v>
      </c>
      <c r="O40" s="298" t="s">
        <v>32</v>
      </c>
      <c r="P40" s="298" t="s">
        <v>33</v>
      </c>
      <c r="Q40" s="16" t="e">
        <f t="shared" si="0"/>
        <v>#VALUE!</v>
      </c>
    </row>
    <row r="41" spans="1:17" ht="15">
      <c r="A41" s="299">
        <v>69</v>
      </c>
      <c r="B41" s="299" t="s">
        <v>34</v>
      </c>
      <c r="C41" s="299" t="s">
        <v>411</v>
      </c>
      <c r="D41" s="299">
        <v>5.01</v>
      </c>
      <c r="E41" s="299">
        <v>0</v>
      </c>
      <c r="F41" s="71">
        <v>5</v>
      </c>
      <c r="G41" s="299">
        <v>0</v>
      </c>
      <c r="H41" s="299">
        <v>0</v>
      </c>
      <c r="I41" s="299">
        <v>0</v>
      </c>
      <c r="J41" s="299">
        <v>0</v>
      </c>
      <c r="K41" s="299">
        <v>0</v>
      </c>
      <c r="L41" s="299">
        <v>0</v>
      </c>
      <c r="M41" s="299">
        <v>0</v>
      </c>
      <c r="N41" s="299">
        <v>0</v>
      </c>
      <c r="O41" s="299">
        <v>0</v>
      </c>
      <c r="P41" s="299">
        <v>0</v>
      </c>
      <c r="Q41" s="16">
        <f t="shared" si="0"/>
        <v>5</v>
      </c>
    </row>
    <row r="42" spans="1:17" ht="15">
      <c r="A42" s="299">
        <v>73</v>
      </c>
      <c r="B42" s="299" t="s">
        <v>26</v>
      </c>
      <c r="C42" s="299" t="s">
        <v>533</v>
      </c>
      <c r="D42" s="299">
        <v>4.01</v>
      </c>
      <c r="E42" s="299">
        <v>0</v>
      </c>
      <c r="F42" s="299">
        <v>0</v>
      </c>
      <c r="G42" s="299">
        <v>0</v>
      </c>
      <c r="H42" s="299">
        <v>0</v>
      </c>
      <c r="I42" s="299">
        <v>0</v>
      </c>
      <c r="J42" s="299">
        <v>0</v>
      </c>
      <c r="K42" s="299">
        <v>0</v>
      </c>
      <c r="L42" s="299">
        <v>0</v>
      </c>
      <c r="M42" s="299">
        <v>0</v>
      </c>
      <c r="N42" s="299">
        <v>0</v>
      </c>
      <c r="O42" s="299">
        <v>0</v>
      </c>
      <c r="P42" s="299">
        <v>0</v>
      </c>
      <c r="Q42" s="16">
        <f t="shared" si="0"/>
        <v>4</v>
      </c>
    </row>
    <row r="43" spans="1:17" ht="15">
      <c r="A43" s="299">
        <v>74</v>
      </c>
      <c r="B43" s="299" t="s">
        <v>26</v>
      </c>
      <c r="C43" s="299" t="s">
        <v>534</v>
      </c>
      <c r="D43" s="299">
        <v>4.52</v>
      </c>
      <c r="E43" s="299">
        <v>0</v>
      </c>
      <c r="F43" s="299">
        <v>0</v>
      </c>
      <c r="G43" s="299">
        <v>0</v>
      </c>
      <c r="H43" s="299">
        <v>0</v>
      </c>
      <c r="I43" s="299">
        <v>0</v>
      </c>
      <c r="J43" s="299">
        <v>0</v>
      </c>
      <c r="K43" s="299">
        <v>0</v>
      </c>
      <c r="L43" s="299">
        <v>0</v>
      </c>
      <c r="M43" s="299">
        <v>0</v>
      </c>
      <c r="N43" s="299">
        <v>0</v>
      </c>
      <c r="O43" s="299">
        <v>0</v>
      </c>
      <c r="P43" s="299">
        <v>0</v>
      </c>
      <c r="Q43" s="16">
        <f t="shared" si="0"/>
        <v>4.5</v>
      </c>
    </row>
    <row r="44" spans="1:17" ht="15">
      <c r="A44" s="299">
        <v>76</v>
      </c>
      <c r="B44" s="299" t="s">
        <v>26</v>
      </c>
      <c r="C44" s="299" t="s">
        <v>535</v>
      </c>
      <c r="D44" s="299">
        <v>5.02</v>
      </c>
      <c r="E44" s="299">
        <v>0</v>
      </c>
      <c r="F44" s="299">
        <v>0</v>
      </c>
      <c r="G44" s="299">
        <v>0</v>
      </c>
      <c r="H44" s="299">
        <v>0</v>
      </c>
      <c r="I44" s="299">
        <v>0</v>
      </c>
      <c r="J44" s="299">
        <v>0</v>
      </c>
      <c r="K44" s="299">
        <v>0</v>
      </c>
      <c r="L44" s="299">
        <v>0</v>
      </c>
      <c r="M44" s="299">
        <v>0</v>
      </c>
      <c r="N44" s="299">
        <v>0</v>
      </c>
      <c r="O44" s="299">
        <v>0</v>
      </c>
      <c r="P44" s="299">
        <v>0</v>
      </c>
      <c r="Q44" s="16">
        <f t="shared" si="0"/>
        <v>5</v>
      </c>
    </row>
    <row r="45" spans="1:17" ht="15">
      <c r="A45" s="299">
        <v>364</v>
      </c>
      <c r="B45" s="299" t="s">
        <v>26</v>
      </c>
      <c r="C45" s="299" t="s">
        <v>536</v>
      </c>
      <c r="D45" s="299">
        <v>4.01</v>
      </c>
      <c r="E45" s="299">
        <v>0</v>
      </c>
      <c r="F45" s="299">
        <v>0</v>
      </c>
      <c r="G45" s="299">
        <v>0</v>
      </c>
      <c r="H45" s="299">
        <v>0</v>
      </c>
      <c r="I45" s="299">
        <v>0</v>
      </c>
      <c r="J45" s="299">
        <v>0</v>
      </c>
      <c r="K45" s="299">
        <v>0</v>
      </c>
      <c r="L45" s="299">
        <v>0</v>
      </c>
      <c r="M45" s="299">
        <v>0</v>
      </c>
      <c r="N45" s="299">
        <v>0</v>
      </c>
      <c r="O45" s="299">
        <v>0</v>
      </c>
      <c r="P45" s="299">
        <v>0</v>
      </c>
      <c r="Q45" s="16">
        <f t="shared" si="0"/>
        <v>4</v>
      </c>
    </row>
    <row r="46" spans="1:17" ht="15">
      <c r="A46" s="299">
        <v>582</v>
      </c>
      <c r="B46" s="299" t="s">
        <v>26</v>
      </c>
      <c r="C46" s="299" t="s">
        <v>537</v>
      </c>
      <c r="D46" s="299">
        <v>4.51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  <c r="K46" s="299">
        <v>0</v>
      </c>
      <c r="L46" s="299">
        <v>0</v>
      </c>
      <c r="M46" s="71">
        <v>1</v>
      </c>
      <c r="N46" s="299">
        <v>0</v>
      </c>
      <c r="O46" s="299">
        <v>0</v>
      </c>
      <c r="P46" s="299">
        <v>0</v>
      </c>
      <c r="Q46" s="16">
        <f t="shared" si="0"/>
        <v>4.5</v>
      </c>
    </row>
    <row r="47" spans="1:17" ht="15">
      <c r="A47" s="299">
        <v>80</v>
      </c>
      <c r="B47" s="299" t="s">
        <v>27</v>
      </c>
      <c r="C47" s="299" t="s">
        <v>538</v>
      </c>
      <c r="D47" s="299">
        <v>5.02</v>
      </c>
      <c r="E47" s="299">
        <v>0</v>
      </c>
      <c r="F47" s="299">
        <v>0</v>
      </c>
      <c r="G47" s="299">
        <v>0</v>
      </c>
      <c r="H47" s="299">
        <v>0</v>
      </c>
      <c r="I47" s="299">
        <v>0</v>
      </c>
      <c r="J47" s="299">
        <v>0</v>
      </c>
      <c r="K47" s="299">
        <v>0</v>
      </c>
      <c r="L47" s="299">
        <v>0</v>
      </c>
      <c r="M47" s="299">
        <v>0</v>
      </c>
      <c r="N47" s="299">
        <v>0</v>
      </c>
      <c r="O47" s="299">
        <v>0</v>
      </c>
      <c r="P47" s="299">
        <v>0</v>
      </c>
      <c r="Q47" s="16">
        <f t="shared" si="0"/>
        <v>5</v>
      </c>
    </row>
    <row r="48" spans="1:17" ht="15">
      <c r="A48" s="299">
        <v>81</v>
      </c>
      <c r="B48" s="299" t="s">
        <v>27</v>
      </c>
      <c r="C48" s="299" t="s">
        <v>539</v>
      </c>
      <c r="D48" s="299">
        <v>6.03</v>
      </c>
      <c r="E48" s="299">
        <v>0</v>
      </c>
      <c r="F48" s="299">
        <v>0</v>
      </c>
      <c r="G48" s="299">
        <v>0</v>
      </c>
      <c r="H48" s="299">
        <v>0</v>
      </c>
      <c r="I48" s="299">
        <v>0</v>
      </c>
      <c r="J48" s="299">
        <v>0</v>
      </c>
      <c r="K48" s="299">
        <v>0</v>
      </c>
      <c r="L48" s="299">
        <v>0</v>
      </c>
      <c r="M48" s="299">
        <v>0</v>
      </c>
      <c r="N48" s="299">
        <v>0</v>
      </c>
      <c r="O48" s="299">
        <v>0</v>
      </c>
      <c r="P48" s="299">
        <v>0</v>
      </c>
      <c r="Q48" s="16">
        <f t="shared" si="0"/>
        <v>6</v>
      </c>
    </row>
    <row r="49" spans="1:17" ht="15">
      <c r="A49" s="299">
        <v>82</v>
      </c>
      <c r="B49" s="299" t="s">
        <v>27</v>
      </c>
      <c r="C49" s="299" t="s">
        <v>540</v>
      </c>
      <c r="D49" s="299">
        <v>5.51</v>
      </c>
      <c r="E49" s="299">
        <v>0</v>
      </c>
      <c r="F49" s="299">
        <v>0</v>
      </c>
      <c r="G49" s="299">
        <v>0</v>
      </c>
      <c r="H49" s="299">
        <v>0</v>
      </c>
      <c r="I49" s="299">
        <v>0</v>
      </c>
      <c r="J49" s="299">
        <v>0</v>
      </c>
      <c r="K49" s="299">
        <v>0</v>
      </c>
      <c r="L49" s="299">
        <v>0</v>
      </c>
      <c r="M49" s="299">
        <v>0</v>
      </c>
      <c r="N49" s="299">
        <v>0</v>
      </c>
      <c r="O49" s="299">
        <v>0</v>
      </c>
      <c r="P49" s="299">
        <v>0</v>
      </c>
      <c r="Q49" s="16">
        <f t="shared" si="0"/>
        <v>5.5</v>
      </c>
    </row>
    <row r="50" spans="1:17" ht="12.75" customHeight="1">
      <c r="A50" s="299">
        <v>232</v>
      </c>
      <c r="B50" s="299" t="s">
        <v>27</v>
      </c>
      <c r="C50" s="299" t="s">
        <v>241</v>
      </c>
      <c r="D50" s="299">
        <v>5.01</v>
      </c>
      <c r="E50" s="299">
        <v>0</v>
      </c>
      <c r="F50" s="299">
        <v>0</v>
      </c>
      <c r="G50" s="299">
        <v>0</v>
      </c>
      <c r="H50" s="299">
        <v>0</v>
      </c>
      <c r="I50" s="299">
        <v>0</v>
      </c>
      <c r="J50" s="299">
        <v>0</v>
      </c>
      <c r="K50" s="71">
        <v>1</v>
      </c>
      <c r="L50" s="299">
        <v>0</v>
      </c>
      <c r="M50" s="299">
        <v>0</v>
      </c>
      <c r="N50" s="299">
        <v>0</v>
      </c>
      <c r="O50" s="299">
        <v>0</v>
      </c>
      <c r="P50" s="299">
        <v>0</v>
      </c>
      <c r="Q50" s="16">
        <f t="shared" si="0"/>
        <v>5</v>
      </c>
    </row>
    <row r="51" spans="1:17" ht="12.75" customHeight="1">
      <c r="A51" s="299">
        <v>639</v>
      </c>
      <c r="B51" s="299" t="s">
        <v>27</v>
      </c>
      <c r="C51" s="299" t="s">
        <v>541</v>
      </c>
      <c r="D51" s="299">
        <v>4.51</v>
      </c>
      <c r="E51" s="299">
        <v>0</v>
      </c>
      <c r="F51" s="299">
        <v>0</v>
      </c>
      <c r="G51" s="299">
        <v>0</v>
      </c>
      <c r="H51" s="299">
        <v>0</v>
      </c>
      <c r="I51" s="299">
        <v>0</v>
      </c>
      <c r="J51" s="299">
        <v>0</v>
      </c>
      <c r="K51" s="299">
        <v>0</v>
      </c>
      <c r="L51" s="299">
        <v>0</v>
      </c>
      <c r="M51" s="299">
        <v>0</v>
      </c>
      <c r="N51" s="299">
        <v>0</v>
      </c>
      <c r="O51" s="299">
        <v>0</v>
      </c>
      <c r="P51" s="299">
        <v>0</v>
      </c>
      <c r="Q51" s="16">
        <f t="shared" si="0"/>
        <v>4.5</v>
      </c>
    </row>
    <row r="52" spans="1:17" ht="12.75" customHeight="1">
      <c r="A52" s="299">
        <v>90</v>
      </c>
      <c r="B52" s="299" t="s">
        <v>28</v>
      </c>
      <c r="C52" s="299" t="s">
        <v>542</v>
      </c>
      <c r="D52" s="299">
        <v>6.02</v>
      </c>
      <c r="E52" s="299">
        <v>0</v>
      </c>
      <c r="F52" s="299">
        <v>0</v>
      </c>
      <c r="G52" s="299">
        <v>0</v>
      </c>
      <c r="H52" s="299">
        <v>0</v>
      </c>
      <c r="I52" s="299">
        <v>0</v>
      </c>
      <c r="J52" s="299">
        <v>0</v>
      </c>
      <c r="K52" s="299">
        <v>0</v>
      </c>
      <c r="L52" s="299">
        <v>0</v>
      </c>
      <c r="M52" s="299">
        <v>0</v>
      </c>
      <c r="N52" s="299">
        <v>0</v>
      </c>
      <c r="O52" s="299">
        <v>0</v>
      </c>
      <c r="P52" s="299">
        <v>0</v>
      </c>
      <c r="Q52" s="16">
        <f t="shared" si="0"/>
        <v>6</v>
      </c>
    </row>
    <row r="53" spans="1:17" ht="12.75" customHeight="1">
      <c r="A53" s="299">
        <v>92</v>
      </c>
      <c r="B53" s="299" t="s">
        <v>28</v>
      </c>
      <c r="C53" s="299" t="s">
        <v>543</v>
      </c>
      <c r="D53" s="299">
        <v>4.51</v>
      </c>
      <c r="E53" s="299">
        <v>0</v>
      </c>
      <c r="F53" s="299">
        <v>0</v>
      </c>
      <c r="G53" s="299">
        <v>0</v>
      </c>
      <c r="H53" s="71">
        <v>1</v>
      </c>
      <c r="I53" s="299">
        <v>0</v>
      </c>
      <c r="J53" s="299">
        <v>0</v>
      </c>
      <c r="K53" s="299">
        <v>0</v>
      </c>
      <c r="L53" s="299">
        <v>0</v>
      </c>
      <c r="M53" s="299">
        <v>0</v>
      </c>
      <c r="N53" s="299">
        <v>0</v>
      </c>
      <c r="O53" s="299">
        <v>0</v>
      </c>
      <c r="P53" s="299">
        <v>0</v>
      </c>
      <c r="Q53" s="16">
        <f t="shared" si="0"/>
        <v>4.5</v>
      </c>
    </row>
    <row r="54" spans="1:17" ht="12.75" customHeight="1">
      <c r="A54" s="299">
        <v>722</v>
      </c>
      <c r="B54" s="299" t="s">
        <v>28</v>
      </c>
      <c r="C54" s="299" t="s">
        <v>544</v>
      </c>
      <c r="D54" s="299">
        <v>6.53</v>
      </c>
      <c r="E54" s="71">
        <v>1</v>
      </c>
      <c r="F54" s="299">
        <v>0</v>
      </c>
      <c r="G54" s="299">
        <v>0</v>
      </c>
      <c r="H54" s="299">
        <v>0</v>
      </c>
      <c r="I54" s="299">
        <v>0</v>
      </c>
      <c r="J54" s="299">
        <v>0</v>
      </c>
      <c r="K54" s="299">
        <v>0</v>
      </c>
      <c r="L54" s="299">
        <v>0</v>
      </c>
      <c r="M54" s="299">
        <v>0</v>
      </c>
      <c r="N54" s="299">
        <v>0</v>
      </c>
      <c r="O54" s="299">
        <v>0</v>
      </c>
      <c r="P54" s="299">
        <v>0</v>
      </c>
      <c r="Q54" s="16">
        <f t="shared" si="0"/>
        <v>6.5</v>
      </c>
    </row>
    <row r="55" spans="1:17" ht="12.75" customHeight="1">
      <c r="A55" s="299">
        <v>679</v>
      </c>
      <c r="B55" s="299" t="s">
        <v>35</v>
      </c>
      <c r="C55" s="299" t="s">
        <v>545</v>
      </c>
      <c r="D55" s="299">
        <v>4.51</v>
      </c>
      <c r="E55" s="299">
        <v>0</v>
      </c>
      <c r="F55" s="299">
        <v>0</v>
      </c>
      <c r="G55" s="299">
        <v>0</v>
      </c>
      <c r="H55" s="299">
        <v>0</v>
      </c>
      <c r="I55" s="299">
        <v>0</v>
      </c>
      <c r="J55" s="299">
        <v>0</v>
      </c>
      <c r="K55" s="299">
        <v>0</v>
      </c>
      <c r="L55" s="299">
        <v>0</v>
      </c>
      <c r="M55" s="299">
        <v>0</v>
      </c>
      <c r="N55" s="299">
        <v>0</v>
      </c>
      <c r="O55" s="299">
        <v>0</v>
      </c>
      <c r="P55" s="299">
        <v>0</v>
      </c>
      <c r="Q55" s="16">
        <f t="shared" si="0"/>
        <v>4.5</v>
      </c>
    </row>
    <row r="56" spans="1:17" ht="12.75" customHeight="1">
      <c r="A56" s="259" t="s">
        <v>644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1"/>
      <c r="Q56" s="16">
        <f t="shared" si="0"/>
        <v>0</v>
      </c>
    </row>
    <row r="57" spans="1:17" ht="12.75" customHeight="1">
      <c r="A57" s="298" t="s">
        <v>164</v>
      </c>
      <c r="B57" s="298" t="s">
        <v>41</v>
      </c>
      <c r="C57" s="298" t="s">
        <v>42</v>
      </c>
      <c r="D57" s="298" t="s">
        <v>43</v>
      </c>
      <c r="E57" s="298" t="s">
        <v>44</v>
      </c>
      <c r="F57" s="298" t="s">
        <v>45</v>
      </c>
      <c r="G57" s="298" t="s">
        <v>46</v>
      </c>
      <c r="H57" s="298" t="s">
        <v>47</v>
      </c>
      <c r="I57" s="298" t="s">
        <v>48</v>
      </c>
      <c r="J57" s="298" t="s">
        <v>49</v>
      </c>
      <c r="K57" s="298" t="s">
        <v>50</v>
      </c>
      <c r="L57" s="298" t="s">
        <v>51</v>
      </c>
      <c r="M57" s="298" t="s">
        <v>52</v>
      </c>
      <c r="N57" s="298" t="s">
        <v>215</v>
      </c>
      <c r="O57" s="298" t="s">
        <v>32</v>
      </c>
      <c r="P57" s="298" t="s">
        <v>33</v>
      </c>
      <c r="Q57" s="16" t="e">
        <f t="shared" si="0"/>
        <v>#VALUE!</v>
      </c>
    </row>
    <row r="58" spans="1:17" ht="15">
      <c r="A58" s="299">
        <v>95</v>
      </c>
      <c r="B58" s="299" t="s">
        <v>34</v>
      </c>
      <c r="C58" s="299" t="s">
        <v>546</v>
      </c>
      <c r="D58" s="299">
        <v>6.02</v>
      </c>
      <c r="E58" s="299">
        <v>0</v>
      </c>
      <c r="F58" s="71">
        <v>1</v>
      </c>
      <c r="G58" s="299">
        <v>0</v>
      </c>
      <c r="H58" s="299">
        <v>0</v>
      </c>
      <c r="I58" s="299">
        <v>0</v>
      </c>
      <c r="J58" s="299">
        <v>0</v>
      </c>
      <c r="K58" s="299">
        <v>0</v>
      </c>
      <c r="L58" s="299">
        <v>0</v>
      </c>
      <c r="M58" s="299">
        <v>0</v>
      </c>
      <c r="N58" s="299">
        <v>0</v>
      </c>
      <c r="O58" s="299">
        <v>0</v>
      </c>
      <c r="P58" s="299">
        <v>0</v>
      </c>
      <c r="Q58" s="16">
        <f t="shared" si="0"/>
        <v>6</v>
      </c>
    </row>
    <row r="59" spans="1:17" ht="15">
      <c r="A59" s="299">
        <v>99</v>
      </c>
      <c r="B59" s="299" t="s">
        <v>26</v>
      </c>
      <c r="C59" s="299" t="s">
        <v>284</v>
      </c>
      <c r="D59" s="299">
        <v>6.02</v>
      </c>
      <c r="E59" s="299">
        <v>0</v>
      </c>
      <c r="F59" s="299">
        <v>0</v>
      </c>
      <c r="G59" s="299">
        <v>0</v>
      </c>
      <c r="H59" s="299">
        <v>0</v>
      </c>
      <c r="I59" s="299">
        <v>0</v>
      </c>
      <c r="J59" s="299">
        <v>0</v>
      </c>
      <c r="K59" s="299">
        <v>0</v>
      </c>
      <c r="L59" s="299">
        <v>0</v>
      </c>
      <c r="M59" s="299">
        <v>0</v>
      </c>
      <c r="N59" s="299">
        <v>0</v>
      </c>
      <c r="O59" s="299">
        <v>0</v>
      </c>
      <c r="P59" s="299">
        <v>0</v>
      </c>
      <c r="Q59" s="16">
        <f t="shared" si="0"/>
        <v>6</v>
      </c>
    </row>
    <row r="60" spans="1:17" ht="15">
      <c r="A60" s="299">
        <v>100</v>
      </c>
      <c r="B60" s="299" t="s">
        <v>26</v>
      </c>
      <c r="C60" s="299" t="s">
        <v>269</v>
      </c>
      <c r="D60" s="299">
        <v>6.53</v>
      </c>
      <c r="E60" s="299">
        <v>0</v>
      </c>
      <c r="F60" s="299">
        <v>0</v>
      </c>
      <c r="G60" s="299">
        <v>0</v>
      </c>
      <c r="H60" s="299">
        <v>0</v>
      </c>
      <c r="I60" s="299">
        <v>0</v>
      </c>
      <c r="J60" s="299">
        <v>0</v>
      </c>
      <c r="K60" s="299">
        <v>0</v>
      </c>
      <c r="L60" s="299">
        <v>0</v>
      </c>
      <c r="M60" s="299">
        <v>0</v>
      </c>
      <c r="N60" s="299">
        <v>0</v>
      </c>
      <c r="O60" s="299">
        <v>0</v>
      </c>
      <c r="P60" s="299">
        <v>0</v>
      </c>
      <c r="Q60" s="16">
        <f t="shared" si="0"/>
        <v>6.5</v>
      </c>
    </row>
    <row r="61" spans="1:17" ht="15">
      <c r="A61" s="299">
        <v>101</v>
      </c>
      <c r="B61" s="299" t="s">
        <v>26</v>
      </c>
      <c r="C61" s="299" t="s">
        <v>74</v>
      </c>
      <c r="D61" s="299">
        <v>5.51</v>
      </c>
      <c r="E61" s="299">
        <v>0</v>
      </c>
      <c r="F61" s="299">
        <v>0</v>
      </c>
      <c r="G61" s="299">
        <v>0</v>
      </c>
      <c r="H61" s="299">
        <v>0</v>
      </c>
      <c r="I61" s="299">
        <v>0</v>
      </c>
      <c r="J61" s="299">
        <v>0</v>
      </c>
      <c r="K61" s="299">
        <v>0</v>
      </c>
      <c r="L61" s="299">
        <v>0</v>
      </c>
      <c r="M61" s="299">
        <v>0</v>
      </c>
      <c r="N61" s="299">
        <v>0</v>
      </c>
      <c r="O61" s="299">
        <v>0</v>
      </c>
      <c r="P61" s="299">
        <v>0</v>
      </c>
      <c r="Q61" s="16">
        <f t="shared" si="0"/>
        <v>5.5</v>
      </c>
    </row>
    <row r="62" spans="1:17" ht="15">
      <c r="A62" s="299">
        <v>104</v>
      </c>
      <c r="B62" s="299" t="s">
        <v>26</v>
      </c>
      <c r="C62" s="299" t="s">
        <v>547</v>
      </c>
      <c r="D62" s="299">
        <v>6.53</v>
      </c>
      <c r="E62" s="299">
        <v>0</v>
      </c>
      <c r="F62" s="299">
        <v>0</v>
      </c>
      <c r="G62" s="299">
        <v>0</v>
      </c>
      <c r="H62" s="299">
        <v>0</v>
      </c>
      <c r="I62" s="299">
        <v>0</v>
      </c>
      <c r="J62" s="299">
        <v>0</v>
      </c>
      <c r="K62" s="299">
        <v>0</v>
      </c>
      <c r="L62" s="299">
        <v>0</v>
      </c>
      <c r="M62" s="299">
        <v>0</v>
      </c>
      <c r="N62" s="299">
        <v>0</v>
      </c>
      <c r="O62" s="299">
        <v>0</v>
      </c>
      <c r="P62" s="299">
        <v>0</v>
      </c>
      <c r="Q62" s="16">
        <f t="shared" si="0"/>
        <v>6.5</v>
      </c>
    </row>
    <row r="63" spans="1:17" ht="15">
      <c r="A63" s="299">
        <v>105</v>
      </c>
      <c r="B63" s="299" t="s">
        <v>26</v>
      </c>
      <c r="C63" s="299" t="s">
        <v>245</v>
      </c>
      <c r="D63" s="299">
        <v>6.02</v>
      </c>
      <c r="E63" s="299">
        <v>0</v>
      </c>
      <c r="F63" s="299">
        <v>0</v>
      </c>
      <c r="G63" s="299">
        <v>0</v>
      </c>
      <c r="H63" s="299">
        <v>0</v>
      </c>
      <c r="I63" s="299">
        <v>0</v>
      </c>
      <c r="J63" s="299">
        <v>0</v>
      </c>
      <c r="K63" s="299">
        <v>0</v>
      </c>
      <c r="L63" s="299">
        <v>0</v>
      </c>
      <c r="M63" s="299">
        <v>0</v>
      </c>
      <c r="N63" s="299">
        <v>0</v>
      </c>
      <c r="O63" s="299">
        <v>0</v>
      </c>
      <c r="P63" s="299">
        <v>0</v>
      </c>
      <c r="Q63" s="16">
        <f t="shared" si="0"/>
        <v>6</v>
      </c>
    </row>
    <row r="64" spans="1:17" ht="15">
      <c r="A64" s="299">
        <v>111</v>
      </c>
      <c r="B64" s="299" t="s">
        <v>27</v>
      </c>
      <c r="C64" s="299" t="s">
        <v>252</v>
      </c>
      <c r="D64" s="299">
        <v>5.51</v>
      </c>
      <c r="E64" s="299">
        <v>0</v>
      </c>
      <c r="F64" s="299">
        <v>0</v>
      </c>
      <c r="G64" s="299">
        <v>0</v>
      </c>
      <c r="H64" s="299">
        <v>0</v>
      </c>
      <c r="I64" s="299">
        <v>0</v>
      </c>
      <c r="J64" s="299">
        <v>0</v>
      </c>
      <c r="K64" s="299">
        <v>0</v>
      </c>
      <c r="L64" s="299">
        <v>0</v>
      </c>
      <c r="M64" s="299">
        <v>0</v>
      </c>
      <c r="N64" s="299">
        <v>0</v>
      </c>
      <c r="O64" s="299">
        <v>0</v>
      </c>
      <c r="P64" s="299">
        <v>0</v>
      </c>
      <c r="Q64" s="16">
        <f t="shared" si="0"/>
        <v>5.5</v>
      </c>
    </row>
    <row r="65" spans="1:17" ht="15">
      <c r="A65" s="299">
        <v>112</v>
      </c>
      <c r="B65" s="299" t="s">
        <v>27</v>
      </c>
      <c r="C65" s="299" t="s">
        <v>548</v>
      </c>
      <c r="D65" s="299">
        <v>6.53</v>
      </c>
      <c r="E65" s="299">
        <v>0</v>
      </c>
      <c r="F65" s="299">
        <v>0</v>
      </c>
      <c r="G65" s="299">
        <v>0</v>
      </c>
      <c r="H65" s="299">
        <v>0</v>
      </c>
      <c r="I65" s="299">
        <v>0</v>
      </c>
      <c r="J65" s="299">
        <v>0</v>
      </c>
      <c r="K65" s="299">
        <v>0</v>
      </c>
      <c r="L65" s="299">
        <v>0</v>
      </c>
      <c r="M65" s="299">
        <v>0</v>
      </c>
      <c r="N65" s="299">
        <v>0</v>
      </c>
      <c r="O65" s="299">
        <v>0</v>
      </c>
      <c r="P65" s="299">
        <v>0</v>
      </c>
      <c r="Q65" s="16">
        <f t="shared" si="0"/>
        <v>6.5</v>
      </c>
    </row>
    <row r="66" spans="1:17" ht="15">
      <c r="A66" s="299">
        <v>115</v>
      </c>
      <c r="B66" s="299" t="s">
        <v>27</v>
      </c>
      <c r="C66" s="299" t="s">
        <v>249</v>
      </c>
      <c r="D66" s="299">
        <v>6.02</v>
      </c>
      <c r="E66" s="299">
        <v>0</v>
      </c>
      <c r="F66" s="299">
        <v>0</v>
      </c>
      <c r="G66" s="299">
        <v>0</v>
      </c>
      <c r="H66" s="299">
        <v>0</v>
      </c>
      <c r="I66" s="299">
        <v>0</v>
      </c>
      <c r="J66" s="299">
        <v>0</v>
      </c>
      <c r="K66" s="71">
        <v>1</v>
      </c>
      <c r="L66" s="299">
        <v>0</v>
      </c>
      <c r="M66" s="299">
        <v>0</v>
      </c>
      <c r="N66" s="299">
        <v>0</v>
      </c>
      <c r="O66" s="299">
        <v>0</v>
      </c>
      <c r="P66" s="299">
        <v>0</v>
      </c>
      <c r="Q66" s="16">
        <f aca="true" t="shared" si="1" ref="Q66:Q129">FLOOR((IF(D66="6*","sv",D66+0)),0.1)</f>
        <v>6</v>
      </c>
    </row>
    <row r="67" spans="1:17" ht="12.75" customHeight="1">
      <c r="A67" s="299">
        <v>119</v>
      </c>
      <c r="B67" s="299" t="s">
        <v>27</v>
      </c>
      <c r="C67" s="299" t="s">
        <v>549</v>
      </c>
      <c r="D67" s="299">
        <v>6.02</v>
      </c>
      <c r="E67" s="299">
        <v>0</v>
      </c>
      <c r="F67" s="299">
        <v>0</v>
      </c>
      <c r="G67" s="299">
        <v>0</v>
      </c>
      <c r="H67" s="299">
        <v>0</v>
      </c>
      <c r="I67" s="299">
        <v>0</v>
      </c>
      <c r="J67" s="299">
        <v>0</v>
      </c>
      <c r="K67" s="299">
        <v>0</v>
      </c>
      <c r="L67" s="299">
        <v>0</v>
      </c>
      <c r="M67" s="299">
        <v>0</v>
      </c>
      <c r="N67" s="299">
        <v>0</v>
      </c>
      <c r="O67" s="299">
        <v>0</v>
      </c>
      <c r="P67" s="299">
        <v>0</v>
      </c>
      <c r="Q67" s="16">
        <f t="shared" si="1"/>
        <v>6</v>
      </c>
    </row>
    <row r="68" spans="1:17" ht="12.75" customHeight="1">
      <c r="A68" s="299">
        <v>598</v>
      </c>
      <c r="B68" s="299" t="s">
        <v>27</v>
      </c>
      <c r="C68" s="299" t="s">
        <v>550</v>
      </c>
      <c r="D68" s="299" t="s">
        <v>195</v>
      </c>
      <c r="E68" s="299">
        <v>0</v>
      </c>
      <c r="F68" s="299">
        <v>0</v>
      </c>
      <c r="G68" s="299">
        <v>0</v>
      </c>
      <c r="H68" s="299">
        <v>0</v>
      </c>
      <c r="I68" s="299">
        <v>0</v>
      </c>
      <c r="J68" s="299">
        <v>0</v>
      </c>
      <c r="K68" s="299">
        <v>0</v>
      </c>
      <c r="L68" s="299">
        <v>0</v>
      </c>
      <c r="M68" s="299">
        <v>0</v>
      </c>
      <c r="N68" s="299">
        <v>0</v>
      </c>
      <c r="O68" s="299">
        <v>0</v>
      </c>
      <c r="P68" s="299">
        <v>0</v>
      </c>
      <c r="Q68" s="16" t="e">
        <f t="shared" si="1"/>
        <v>#VALUE!</v>
      </c>
    </row>
    <row r="69" spans="1:17" ht="12.75" customHeight="1">
      <c r="A69" s="299">
        <v>650</v>
      </c>
      <c r="B69" s="299" t="s">
        <v>27</v>
      </c>
      <c r="C69" s="299" t="s">
        <v>551</v>
      </c>
      <c r="D69" s="299">
        <v>7.04</v>
      </c>
      <c r="E69" s="71">
        <v>1</v>
      </c>
      <c r="F69" s="299">
        <v>0</v>
      </c>
      <c r="G69" s="299">
        <v>0</v>
      </c>
      <c r="H69" s="299">
        <v>0</v>
      </c>
      <c r="I69" s="299">
        <v>0</v>
      </c>
      <c r="J69" s="299">
        <v>0</v>
      </c>
      <c r="K69" s="299">
        <v>0</v>
      </c>
      <c r="L69" s="299">
        <v>0</v>
      </c>
      <c r="M69" s="299">
        <v>0</v>
      </c>
      <c r="N69" s="299">
        <v>0</v>
      </c>
      <c r="O69" s="299">
        <v>0</v>
      </c>
      <c r="P69" s="71">
        <v>1</v>
      </c>
      <c r="Q69" s="16">
        <f t="shared" si="1"/>
        <v>7</v>
      </c>
    </row>
    <row r="70" spans="1:17" ht="12.75" customHeight="1">
      <c r="A70" s="299">
        <v>124</v>
      </c>
      <c r="B70" s="299" t="s">
        <v>28</v>
      </c>
      <c r="C70" s="299" t="s">
        <v>552</v>
      </c>
      <c r="D70" s="299">
        <v>6.53</v>
      </c>
      <c r="E70" s="299">
        <v>0</v>
      </c>
      <c r="F70" s="299">
        <v>0</v>
      </c>
      <c r="G70" s="299">
        <v>0</v>
      </c>
      <c r="H70" s="299">
        <v>0</v>
      </c>
      <c r="I70" s="299">
        <v>0</v>
      </c>
      <c r="J70" s="299">
        <v>0</v>
      </c>
      <c r="K70" s="299">
        <v>0</v>
      </c>
      <c r="L70" s="299">
        <v>0</v>
      </c>
      <c r="M70" s="299">
        <v>0</v>
      </c>
      <c r="N70" s="299">
        <v>0</v>
      </c>
      <c r="O70" s="299">
        <v>0</v>
      </c>
      <c r="P70" s="299">
        <v>0</v>
      </c>
      <c r="Q70" s="16">
        <f t="shared" si="1"/>
        <v>6.5</v>
      </c>
    </row>
    <row r="71" spans="1:17" ht="12.75" customHeight="1">
      <c r="A71" s="299">
        <v>126</v>
      </c>
      <c r="B71" s="299" t="s">
        <v>28</v>
      </c>
      <c r="C71" s="299" t="s">
        <v>240</v>
      </c>
      <c r="D71" s="299">
        <v>7.04</v>
      </c>
      <c r="E71" s="299">
        <v>0</v>
      </c>
      <c r="F71" s="299">
        <v>0</v>
      </c>
      <c r="G71" s="299">
        <v>0</v>
      </c>
      <c r="H71" s="299">
        <v>0</v>
      </c>
      <c r="I71" s="299">
        <v>0</v>
      </c>
      <c r="J71" s="299">
        <v>0</v>
      </c>
      <c r="K71" s="299">
        <v>0</v>
      </c>
      <c r="L71" s="299">
        <v>0</v>
      </c>
      <c r="M71" s="299">
        <v>0</v>
      </c>
      <c r="N71" s="299">
        <v>0</v>
      </c>
      <c r="O71" s="299">
        <v>0</v>
      </c>
      <c r="P71" s="299">
        <v>0</v>
      </c>
      <c r="Q71" s="16">
        <f t="shared" si="1"/>
        <v>7</v>
      </c>
    </row>
    <row r="72" spans="1:17" ht="12.75" customHeight="1">
      <c r="A72" s="299">
        <v>680</v>
      </c>
      <c r="B72" s="299" t="s">
        <v>35</v>
      </c>
      <c r="C72" s="299" t="s">
        <v>553</v>
      </c>
      <c r="D72" s="299">
        <v>6.53</v>
      </c>
      <c r="E72" s="299">
        <v>0</v>
      </c>
      <c r="F72" s="299">
        <v>0</v>
      </c>
      <c r="G72" s="299">
        <v>0</v>
      </c>
      <c r="H72" s="299">
        <v>0</v>
      </c>
      <c r="I72" s="299">
        <v>0</v>
      </c>
      <c r="J72" s="299">
        <v>0</v>
      </c>
      <c r="K72" s="299">
        <v>0</v>
      </c>
      <c r="L72" s="299">
        <v>0</v>
      </c>
      <c r="M72" s="299">
        <v>0</v>
      </c>
      <c r="N72" s="299">
        <v>0</v>
      </c>
      <c r="O72" s="299">
        <v>0</v>
      </c>
      <c r="P72" s="299">
        <v>0</v>
      </c>
      <c r="Q72" s="16">
        <f t="shared" si="1"/>
        <v>6.5</v>
      </c>
    </row>
    <row r="73" spans="1:17" ht="12.75" customHeight="1">
      <c r="A73" s="259" t="s">
        <v>645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1"/>
      <c r="Q73" s="16">
        <f t="shared" si="1"/>
        <v>0</v>
      </c>
    </row>
    <row r="74" spans="1:17" ht="12.75" customHeight="1">
      <c r="A74" s="298" t="s">
        <v>164</v>
      </c>
      <c r="B74" s="298" t="s">
        <v>41</v>
      </c>
      <c r="C74" s="298" t="s">
        <v>42</v>
      </c>
      <c r="D74" s="298" t="s">
        <v>43</v>
      </c>
      <c r="E74" s="298" t="s">
        <v>44</v>
      </c>
      <c r="F74" s="298" t="s">
        <v>45</v>
      </c>
      <c r="G74" s="298" t="s">
        <v>46</v>
      </c>
      <c r="H74" s="298" t="s">
        <v>47</v>
      </c>
      <c r="I74" s="298" t="s">
        <v>48</v>
      </c>
      <c r="J74" s="298" t="s">
        <v>49</v>
      </c>
      <c r="K74" s="298" t="s">
        <v>50</v>
      </c>
      <c r="L74" s="298" t="s">
        <v>51</v>
      </c>
      <c r="M74" s="298" t="s">
        <v>52</v>
      </c>
      <c r="N74" s="298" t="s">
        <v>215</v>
      </c>
      <c r="O74" s="298" t="s">
        <v>32</v>
      </c>
      <c r="P74" s="298" t="s">
        <v>33</v>
      </c>
      <c r="Q74" s="16" t="e">
        <f t="shared" si="1"/>
        <v>#VALUE!</v>
      </c>
    </row>
    <row r="75" spans="1:17" ht="15">
      <c r="A75" s="299">
        <v>133</v>
      </c>
      <c r="B75" s="299" t="s">
        <v>34</v>
      </c>
      <c r="C75" s="299" t="s">
        <v>646</v>
      </c>
      <c r="D75" s="299">
        <v>5.51</v>
      </c>
      <c r="E75" s="299">
        <v>0</v>
      </c>
      <c r="F75" s="71">
        <v>2</v>
      </c>
      <c r="G75" s="299">
        <v>0</v>
      </c>
      <c r="H75" s="299">
        <v>0</v>
      </c>
      <c r="I75" s="299">
        <v>0</v>
      </c>
      <c r="J75" s="299">
        <v>0</v>
      </c>
      <c r="K75" s="299">
        <v>0</v>
      </c>
      <c r="L75" s="299">
        <v>0</v>
      </c>
      <c r="M75" s="299">
        <v>0</v>
      </c>
      <c r="N75" s="299">
        <v>0</v>
      </c>
      <c r="O75" s="299">
        <v>0</v>
      </c>
      <c r="P75" s="299">
        <v>0</v>
      </c>
      <c r="Q75" s="16">
        <f t="shared" si="1"/>
        <v>5.5</v>
      </c>
    </row>
    <row r="76" spans="1:17" ht="15">
      <c r="A76" s="299">
        <v>135</v>
      </c>
      <c r="B76" s="299" t="s">
        <v>26</v>
      </c>
      <c r="C76" s="299" t="s">
        <v>647</v>
      </c>
      <c r="D76" s="299">
        <v>6.02</v>
      </c>
      <c r="E76" s="299">
        <v>0</v>
      </c>
      <c r="F76" s="299">
        <v>0</v>
      </c>
      <c r="G76" s="299">
        <v>0</v>
      </c>
      <c r="H76" s="299">
        <v>0</v>
      </c>
      <c r="I76" s="299">
        <v>0</v>
      </c>
      <c r="J76" s="299">
        <v>0</v>
      </c>
      <c r="K76" s="299">
        <v>0</v>
      </c>
      <c r="L76" s="299">
        <v>0</v>
      </c>
      <c r="M76" s="299">
        <v>0</v>
      </c>
      <c r="N76" s="299">
        <v>0</v>
      </c>
      <c r="O76" s="299">
        <v>0</v>
      </c>
      <c r="P76" s="299">
        <v>0</v>
      </c>
      <c r="Q76" s="16">
        <f t="shared" si="1"/>
        <v>6</v>
      </c>
    </row>
    <row r="77" spans="1:17" ht="15">
      <c r="A77" s="299">
        <v>138</v>
      </c>
      <c r="B77" s="299" t="s">
        <v>26</v>
      </c>
      <c r="C77" s="299" t="s">
        <v>648</v>
      </c>
      <c r="D77" s="299">
        <v>5.51</v>
      </c>
      <c r="E77" s="299">
        <v>0</v>
      </c>
      <c r="F77" s="299">
        <v>0</v>
      </c>
      <c r="G77" s="299">
        <v>0</v>
      </c>
      <c r="H77" s="299">
        <v>0</v>
      </c>
      <c r="I77" s="299">
        <v>0</v>
      </c>
      <c r="J77" s="299">
        <v>0</v>
      </c>
      <c r="K77" s="299">
        <v>0</v>
      </c>
      <c r="L77" s="299">
        <v>0</v>
      </c>
      <c r="M77" s="299">
        <v>0</v>
      </c>
      <c r="N77" s="299">
        <v>0</v>
      </c>
      <c r="O77" s="299">
        <v>0</v>
      </c>
      <c r="P77" s="299">
        <v>0</v>
      </c>
      <c r="Q77" s="16">
        <f t="shared" si="1"/>
        <v>5.5</v>
      </c>
    </row>
    <row r="78" spans="1:17" ht="15">
      <c r="A78" s="299">
        <v>141</v>
      </c>
      <c r="B78" s="299" t="s">
        <v>26</v>
      </c>
      <c r="C78" s="299" t="s">
        <v>303</v>
      </c>
      <c r="D78" s="299">
        <v>5.51</v>
      </c>
      <c r="E78" s="299">
        <v>0</v>
      </c>
      <c r="F78" s="299">
        <v>0</v>
      </c>
      <c r="G78" s="299">
        <v>0</v>
      </c>
      <c r="H78" s="299">
        <v>0</v>
      </c>
      <c r="I78" s="299">
        <v>0</v>
      </c>
      <c r="J78" s="299">
        <v>0</v>
      </c>
      <c r="K78" s="71">
        <v>1</v>
      </c>
      <c r="L78" s="299">
        <v>0</v>
      </c>
      <c r="M78" s="299">
        <v>0</v>
      </c>
      <c r="N78" s="299">
        <v>0</v>
      </c>
      <c r="O78" s="299">
        <v>0</v>
      </c>
      <c r="P78" s="299">
        <v>0</v>
      </c>
      <c r="Q78" s="16">
        <f t="shared" si="1"/>
        <v>5.5</v>
      </c>
    </row>
    <row r="79" spans="1:17" ht="15">
      <c r="A79" s="299">
        <v>142</v>
      </c>
      <c r="B79" s="299" t="s">
        <v>26</v>
      </c>
      <c r="C79" s="299" t="s">
        <v>304</v>
      </c>
      <c r="D79" s="299">
        <v>5.01</v>
      </c>
      <c r="E79" s="299">
        <v>0</v>
      </c>
      <c r="F79" s="299">
        <v>0</v>
      </c>
      <c r="G79" s="299">
        <v>0</v>
      </c>
      <c r="H79" s="299">
        <v>0</v>
      </c>
      <c r="I79" s="299">
        <v>0</v>
      </c>
      <c r="J79" s="299">
        <v>0</v>
      </c>
      <c r="K79" s="299">
        <v>0</v>
      </c>
      <c r="L79" s="299">
        <v>0</v>
      </c>
      <c r="M79" s="299">
        <v>0</v>
      </c>
      <c r="N79" s="299">
        <v>0</v>
      </c>
      <c r="O79" s="299">
        <v>0</v>
      </c>
      <c r="P79" s="299">
        <v>0</v>
      </c>
      <c r="Q79" s="16">
        <f t="shared" si="1"/>
        <v>5</v>
      </c>
    </row>
    <row r="80" spans="1:17" ht="15">
      <c r="A80" s="299">
        <v>144</v>
      </c>
      <c r="B80" s="299" t="s">
        <v>26</v>
      </c>
      <c r="C80" s="299" t="s">
        <v>305</v>
      </c>
      <c r="D80" s="299">
        <v>5.52</v>
      </c>
      <c r="E80" s="299">
        <v>0</v>
      </c>
      <c r="F80" s="299">
        <v>0</v>
      </c>
      <c r="G80" s="299">
        <v>0</v>
      </c>
      <c r="H80" s="299">
        <v>0</v>
      </c>
      <c r="I80" s="299">
        <v>0</v>
      </c>
      <c r="J80" s="299">
        <v>0</v>
      </c>
      <c r="K80" s="71">
        <v>1</v>
      </c>
      <c r="L80" s="299">
        <v>0</v>
      </c>
      <c r="M80" s="299">
        <v>0</v>
      </c>
      <c r="N80" s="299">
        <v>0</v>
      </c>
      <c r="O80" s="299">
        <v>0</v>
      </c>
      <c r="P80" s="299">
        <v>0</v>
      </c>
      <c r="Q80" s="16">
        <f t="shared" si="1"/>
        <v>5.5</v>
      </c>
    </row>
    <row r="81" spans="1:17" ht="15">
      <c r="A81" s="299">
        <v>146</v>
      </c>
      <c r="B81" s="299" t="s">
        <v>27</v>
      </c>
      <c r="C81" s="299" t="s">
        <v>306</v>
      </c>
      <c r="D81" s="299">
        <v>5.51</v>
      </c>
      <c r="E81" s="299">
        <v>0</v>
      </c>
      <c r="F81" s="299">
        <v>0</v>
      </c>
      <c r="G81" s="299">
        <v>0</v>
      </c>
      <c r="H81" s="299">
        <v>0</v>
      </c>
      <c r="I81" s="299">
        <v>0</v>
      </c>
      <c r="J81" s="299">
        <v>0</v>
      </c>
      <c r="K81" s="299">
        <v>0</v>
      </c>
      <c r="L81" s="299">
        <v>0</v>
      </c>
      <c r="M81" s="299">
        <v>0</v>
      </c>
      <c r="N81" s="299">
        <v>0</v>
      </c>
      <c r="O81" s="299">
        <v>0</v>
      </c>
      <c r="P81" s="299">
        <v>0</v>
      </c>
      <c r="Q81" s="16">
        <f t="shared" si="1"/>
        <v>5.5</v>
      </c>
    </row>
    <row r="82" spans="1:17" ht="15">
      <c r="A82" s="299">
        <v>147</v>
      </c>
      <c r="B82" s="299" t="s">
        <v>27</v>
      </c>
      <c r="C82" s="299" t="s">
        <v>649</v>
      </c>
      <c r="D82" s="299">
        <v>6.53</v>
      </c>
      <c r="E82" s="299">
        <v>0</v>
      </c>
      <c r="F82" s="299">
        <v>0</v>
      </c>
      <c r="G82" s="299">
        <v>0</v>
      </c>
      <c r="H82" s="299">
        <v>0</v>
      </c>
      <c r="I82" s="299">
        <v>0</v>
      </c>
      <c r="J82" s="299">
        <v>0</v>
      </c>
      <c r="K82" s="299">
        <v>0</v>
      </c>
      <c r="L82" s="299">
        <v>0</v>
      </c>
      <c r="M82" s="299">
        <v>0</v>
      </c>
      <c r="N82" s="299">
        <v>0</v>
      </c>
      <c r="O82" s="299">
        <v>0</v>
      </c>
      <c r="P82" s="299">
        <v>0</v>
      </c>
      <c r="Q82" s="16">
        <f t="shared" si="1"/>
        <v>6.5</v>
      </c>
    </row>
    <row r="83" spans="1:17" ht="15">
      <c r="A83" s="299">
        <v>150</v>
      </c>
      <c r="B83" s="299" t="s">
        <v>27</v>
      </c>
      <c r="C83" s="299" t="s">
        <v>650</v>
      </c>
      <c r="D83" s="299">
        <v>4.01</v>
      </c>
      <c r="E83" s="299">
        <v>0</v>
      </c>
      <c r="F83" s="299">
        <v>0</v>
      </c>
      <c r="G83" s="299">
        <v>0</v>
      </c>
      <c r="H83" s="299">
        <v>0</v>
      </c>
      <c r="I83" s="299">
        <v>0</v>
      </c>
      <c r="J83" s="299">
        <v>0</v>
      </c>
      <c r="K83" s="299">
        <v>0</v>
      </c>
      <c r="L83" s="71">
        <v>1</v>
      </c>
      <c r="M83" s="299">
        <v>0</v>
      </c>
      <c r="N83" s="299">
        <v>0</v>
      </c>
      <c r="O83" s="299">
        <v>0</v>
      </c>
      <c r="P83" s="299">
        <v>0</v>
      </c>
      <c r="Q83" s="16">
        <f t="shared" si="1"/>
        <v>4</v>
      </c>
    </row>
    <row r="84" spans="1:17" ht="12.75" customHeight="1">
      <c r="A84" s="299">
        <v>152</v>
      </c>
      <c r="B84" s="299" t="s">
        <v>27</v>
      </c>
      <c r="C84" s="299" t="s">
        <v>651</v>
      </c>
      <c r="D84" s="299">
        <v>6.02</v>
      </c>
      <c r="E84" s="299">
        <v>0</v>
      </c>
      <c r="F84" s="299">
        <v>0</v>
      </c>
      <c r="G84" s="299">
        <v>0</v>
      </c>
      <c r="H84" s="299">
        <v>0</v>
      </c>
      <c r="I84" s="299">
        <v>0</v>
      </c>
      <c r="J84" s="299">
        <v>0</v>
      </c>
      <c r="K84" s="71">
        <v>1</v>
      </c>
      <c r="L84" s="299">
        <v>0</v>
      </c>
      <c r="M84" s="299">
        <v>0</v>
      </c>
      <c r="N84" s="299">
        <v>0</v>
      </c>
      <c r="O84" s="299">
        <v>0</v>
      </c>
      <c r="P84" s="299">
        <v>0</v>
      </c>
      <c r="Q84" s="16">
        <f t="shared" si="1"/>
        <v>6</v>
      </c>
    </row>
    <row r="85" spans="1:17" ht="12.75" customHeight="1">
      <c r="A85" s="299">
        <v>468</v>
      </c>
      <c r="B85" s="299" t="s">
        <v>27</v>
      </c>
      <c r="C85" s="299" t="s">
        <v>652</v>
      </c>
      <c r="D85" s="299">
        <v>6.02</v>
      </c>
      <c r="E85" s="299">
        <v>0</v>
      </c>
      <c r="F85" s="299">
        <v>0</v>
      </c>
      <c r="G85" s="299">
        <v>0</v>
      </c>
      <c r="H85" s="299">
        <v>0</v>
      </c>
      <c r="I85" s="299">
        <v>0</v>
      </c>
      <c r="J85" s="299">
        <v>0</v>
      </c>
      <c r="K85" s="299">
        <v>0</v>
      </c>
      <c r="L85" s="299">
        <v>0</v>
      </c>
      <c r="M85" s="299">
        <v>0</v>
      </c>
      <c r="N85" s="299">
        <v>0</v>
      </c>
      <c r="O85" s="299">
        <v>0</v>
      </c>
      <c r="P85" s="299">
        <v>0</v>
      </c>
      <c r="Q85" s="16">
        <f t="shared" si="1"/>
        <v>6</v>
      </c>
    </row>
    <row r="86" spans="1:17" ht="12.75" customHeight="1">
      <c r="A86" s="299">
        <v>153</v>
      </c>
      <c r="B86" s="299" t="s">
        <v>28</v>
      </c>
      <c r="C86" s="299" t="s">
        <v>513</v>
      </c>
      <c r="D86" s="299">
        <v>5.51</v>
      </c>
      <c r="E86" s="299">
        <v>0</v>
      </c>
      <c r="F86" s="299">
        <v>0</v>
      </c>
      <c r="G86" s="299">
        <v>0</v>
      </c>
      <c r="H86" s="299">
        <v>0</v>
      </c>
      <c r="I86" s="299">
        <v>0</v>
      </c>
      <c r="J86" s="299">
        <v>0</v>
      </c>
      <c r="K86" s="299">
        <v>0</v>
      </c>
      <c r="L86" s="299">
        <v>0</v>
      </c>
      <c r="M86" s="299">
        <v>0</v>
      </c>
      <c r="N86" s="299">
        <v>0</v>
      </c>
      <c r="O86" s="299">
        <v>0</v>
      </c>
      <c r="P86" s="299">
        <v>0</v>
      </c>
      <c r="Q86" s="16">
        <f t="shared" si="1"/>
        <v>5.5</v>
      </c>
    </row>
    <row r="87" spans="1:17" ht="12.75" customHeight="1">
      <c r="A87" s="299">
        <v>156</v>
      </c>
      <c r="B87" s="299" t="s">
        <v>28</v>
      </c>
      <c r="C87" s="299" t="s">
        <v>307</v>
      </c>
      <c r="D87" s="299">
        <v>5.51</v>
      </c>
      <c r="E87" s="299">
        <v>0</v>
      </c>
      <c r="F87" s="299">
        <v>0</v>
      </c>
      <c r="G87" s="299">
        <v>0</v>
      </c>
      <c r="H87" s="299">
        <v>0</v>
      </c>
      <c r="I87" s="299">
        <v>0</v>
      </c>
      <c r="J87" s="299">
        <v>0</v>
      </c>
      <c r="K87" s="299">
        <v>0</v>
      </c>
      <c r="L87" s="299">
        <v>0</v>
      </c>
      <c r="M87" s="299">
        <v>0</v>
      </c>
      <c r="N87" s="299">
        <v>0</v>
      </c>
      <c r="O87" s="299">
        <v>0</v>
      </c>
      <c r="P87" s="299">
        <v>0</v>
      </c>
      <c r="Q87" s="16">
        <f t="shared" si="1"/>
        <v>5.5</v>
      </c>
    </row>
    <row r="88" spans="1:17" ht="12.75" customHeight="1">
      <c r="A88" s="299">
        <v>707</v>
      </c>
      <c r="B88" s="299" t="s">
        <v>28</v>
      </c>
      <c r="C88" s="299" t="s">
        <v>653</v>
      </c>
      <c r="D88" s="299">
        <v>6.02</v>
      </c>
      <c r="E88" s="299">
        <v>0</v>
      </c>
      <c r="F88" s="299">
        <v>0</v>
      </c>
      <c r="G88" s="299">
        <v>0</v>
      </c>
      <c r="H88" s="299">
        <v>0</v>
      </c>
      <c r="I88" s="299">
        <v>0</v>
      </c>
      <c r="J88" s="299">
        <v>0</v>
      </c>
      <c r="K88" s="71">
        <v>1</v>
      </c>
      <c r="L88" s="299">
        <v>0</v>
      </c>
      <c r="M88" s="299">
        <v>0</v>
      </c>
      <c r="N88" s="299">
        <v>0</v>
      </c>
      <c r="O88" s="299">
        <v>0</v>
      </c>
      <c r="P88" s="299">
        <v>0</v>
      </c>
      <c r="Q88" s="16">
        <f t="shared" si="1"/>
        <v>6</v>
      </c>
    </row>
    <row r="89" spans="1:17" ht="12.75" customHeight="1">
      <c r="A89" s="299">
        <v>681</v>
      </c>
      <c r="B89" s="299" t="s">
        <v>35</v>
      </c>
      <c r="C89" s="299" t="s">
        <v>654</v>
      </c>
      <c r="D89" s="299">
        <v>5.01</v>
      </c>
      <c r="E89" s="299">
        <v>0</v>
      </c>
      <c r="F89" s="299">
        <v>0</v>
      </c>
      <c r="G89" s="299">
        <v>0</v>
      </c>
      <c r="H89" s="299">
        <v>0</v>
      </c>
      <c r="I89" s="299">
        <v>0</v>
      </c>
      <c r="J89" s="299">
        <v>0</v>
      </c>
      <c r="K89" s="299">
        <v>0</v>
      </c>
      <c r="L89" s="71">
        <v>1</v>
      </c>
      <c r="M89" s="299">
        <v>0</v>
      </c>
      <c r="N89" s="299">
        <v>0</v>
      </c>
      <c r="O89" s="299">
        <v>0</v>
      </c>
      <c r="P89" s="299">
        <v>0</v>
      </c>
      <c r="Q89" s="16">
        <f t="shared" si="1"/>
        <v>5</v>
      </c>
    </row>
    <row r="90" spans="1:17" ht="12.75" customHeight="1">
      <c r="A90" s="259" t="s">
        <v>655</v>
      </c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1"/>
      <c r="Q90" s="16">
        <f t="shared" si="1"/>
        <v>0</v>
      </c>
    </row>
    <row r="91" spans="1:17" ht="12.75" customHeight="1">
      <c r="A91" s="298" t="s">
        <v>164</v>
      </c>
      <c r="B91" s="298" t="s">
        <v>41</v>
      </c>
      <c r="C91" s="298" t="s">
        <v>42</v>
      </c>
      <c r="D91" s="298" t="s">
        <v>43</v>
      </c>
      <c r="E91" s="298" t="s">
        <v>44</v>
      </c>
      <c r="F91" s="298" t="s">
        <v>45</v>
      </c>
      <c r="G91" s="298" t="s">
        <v>46</v>
      </c>
      <c r="H91" s="298" t="s">
        <v>47</v>
      </c>
      <c r="I91" s="298" t="s">
        <v>48</v>
      </c>
      <c r="J91" s="298" t="s">
        <v>49</v>
      </c>
      <c r="K91" s="298" t="s">
        <v>50</v>
      </c>
      <c r="L91" s="298" t="s">
        <v>51</v>
      </c>
      <c r="M91" s="298" t="s">
        <v>52</v>
      </c>
      <c r="N91" s="298" t="s">
        <v>215</v>
      </c>
      <c r="O91" s="298" t="s">
        <v>32</v>
      </c>
      <c r="P91" s="298" t="s">
        <v>33</v>
      </c>
      <c r="Q91" s="16" t="e">
        <f t="shared" si="1"/>
        <v>#VALUE!</v>
      </c>
    </row>
    <row r="92" spans="1:17" ht="15">
      <c r="A92" s="299">
        <v>160</v>
      </c>
      <c r="B92" s="299" t="s">
        <v>34</v>
      </c>
      <c r="C92" s="299" t="s">
        <v>554</v>
      </c>
      <c r="D92" s="299">
        <v>5.51</v>
      </c>
      <c r="E92" s="299">
        <v>0</v>
      </c>
      <c r="F92" s="71">
        <v>1</v>
      </c>
      <c r="G92" s="299">
        <v>0</v>
      </c>
      <c r="H92" s="299">
        <v>0</v>
      </c>
      <c r="I92" s="299">
        <v>0</v>
      </c>
      <c r="J92" s="299">
        <v>0</v>
      </c>
      <c r="K92" s="299">
        <v>0</v>
      </c>
      <c r="L92" s="299">
        <v>0</v>
      </c>
      <c r="M92" s="299">
        <v>0</v>
      </c>
      <c r="N92" s="299">
        <v>0</v>
      </c>
      <c r="O92" s="299">
        <v>0</v>
      </c>
      <c r="P92" s="299">
        <v>0</v>
      </c>
      <c r="Q92" s="16">
        <f t="shared" si="1"/>
        <v>5.5</v>
      </c>
    </row>
    <row r="93" spans="1:17" ht="15">
      <c r="A93" s="299">
        <v>163</v>
      </c>
      <c r="B93" s="299" t="s">
        <v>26</v>
      </c>
      <c r="C93" s="299" t="s">
        <v>555</v>
      </c>
      <c r="D93" s="299">
        <v>6.02</v>
      </c>
      <c r="E93" s="299">
        <v>0</v>
      </c>
      <c r="F93" s="299">
        <v>0</v>
      </c>
      <c r="G93" s="299">
        <v>0</v>
      </c>
      <c r="H93" s="299">
        <v>0</v>
      </c>
      <c r="I93" s="299">
        <v>0</v>
      </c>
      <c r="J93" s="299">
        <v>0</v>
      </c>
      <c r="K93" s="299">
        <v>0</v>
      </c>
      <c r="L93" s="299">
        <v>0</v>
      </c>
      <c r="M93" s="299">
        <v>0</v>
      </c>
      <c r="N93" s="299">
        <v>0</v>
      </c>
      <c r="O93" s="299">
        <v>0</v>
      </c>
      <c r="P93" s="299">
        <v>0</v>
      </c>
      <c r="Q93" s="16">
        <f t="shared" si="1"/>
        <v>6</v>
      </c>
    </row>
    <row r="94" spans="1:17" ht="15">
      <c r="A94" s="299">
        <v>165</v>
      </c>
      <c r="B94" s="299" t="s">
        <v>26</v>
      </c>
      <c r="C94" s="299" t="s">
        <v>310</v>
      </c>
      <c r="D94" s="299">
        <v>7.54</v>
      </c>
      <c r="E94" s="299">
        <v>0</v>
      </c>
      <c r="F94" s="299">
        <v>0</v>
      </c>
      <c r="G94" s="299">
        <v>0</v>
      </c>
      <c r="H94" s="299">
        <v>0</v>
      </c>
      <c r="I94" s="299">
        <v>0</v>
      </c>
      <c r="J94" s="299">
        <v>0</v>
      </c>
      <c r="K94" s="71">
        <v>1</v>
      </c>
      <c r="L94" s="299">
        <v>0</v>
      </c>
      <c r="M94" s="71">
        <v>1</v>
      </c>
      <c r="N94" s="299">
        <v>0</v>
      </c>
      <c r="O94" s="299">
        <v>0</v>
      </c>
      <c r="P94" s="299">
        <v>0</v>
      </c>
      <c r="Q94" s="16">
        <f t="shared" si="1"/>
        <v>7.5</v>
      </c>
    </row>
    <row r="95" spans="1:17" ht="15">
      <c r="A95" s="299">
        <v>167</v>
      </c>
      <c r="B95" s="299" t="s">
        <v>26</v>
      </c>
      <c r="C95" s="299" t="s">
        <v>556</v>
      </c>
      <c r="D95" s="299">
        <v>7.03</v>
      </c>
      <c r="E95" s="299">
        <v>0</v>
      </c>
      <c r="F95" s="299">
        <v>0</v>
      </c>
      <c r="G95" s="299">
        <v>0</v>
      </c>
      <c r="H95" s="299">
        <v>0</v>
      </c>
      <c r="I95" s="299">
        <v>0</v>
      </c>
      <c r="J95" s="299">
        <v>0</v>
      </c>
      <c r="K95" s="299">
        <v>0</v>
      </c>
      <c r="L95" s="299">
        <v>0</v>
      </c>
      <c r="M95" s="299">
        <v>0</v>
      </c>
      <c r="N95" s="299">
        <v>0</v>
      </c>
      <c r="O95" s="299">
        <v>0</v>
      </c>
      <c r="P95" s="299">
        <v>0</v>
      </c>
      <c r="Q95" s="16">
        <f t="shared" si="1"/>
        <v>7</v>
      </c>
    </row>
    <row r="96" spans="1:17" ht="15">
      <c r="A96" s="299">
        <v>168</v>
      </c>
      <c r="B96" s="299" t="s">
        <v>26</v>
      </c>
      <c r="C96" s="299" t="s">
        <v>557</v>
      </c>
      <c r="D96" s="299">
        <v>6.52</v>
      </c>
      <c r="E96" s="299">
        <v>0</v>
      </c>
      <c r="F96" s="299">
        <v>0</v>
      </c>
      <c r="G96" s="299">
        <v>0</v>
      </c>
      <c r="H96" s="299">
        <v>0</v>
      </c>
      <c r="I96" s="299">
        <v>0</v>
      </c>
      <c r="J96" s="299">
        <v>0</v>
      </c>
      <c r="K96" s="299">
        <v>0</v>
      </c>
      <c r="L96" s="299">
        <v>0</v>
      </c>
      <c r="M96" s="299">
        <v>0</v>
      </c>
      <c r="N96" s="299">
        <v>0</v>
      </c>
      <c r="O96" s="299">
        <v>0</v>
      </c>
      <c r="P96" s="299">
        <v>0</v>
      </c>
      <c r="Q96" s="16">
        <f t="shared" si="1"/>
        <v>6.5</v>
      </c>
    </row>
    <row r="97" spans="1:17" ht="15">
      <c r="A97" s="299">
        <v>169</v>
      </c>
      <c r="B97" s="299" t="s">
        <v>26</v>
      </c>
      <c r="C97" s="299" t="s">
        <v>256</v>
      </c>
      <c r="D97" s="299">
        <v>6.52</v>
      </c>
      <c r="E97" s="299">
        <v>0</v>
      </c>
      <c r="F97" s="299">
        <v>0</v>
      </c>
      <c r="G97" s="299">
        <v>0</v>
      </c>
      <c r="H97" s="299">
        <v>0</v>
      </c>
      <c r="I97" s="299">
        <v>0</v>
      </c>
      <c r="J97" s="299">
        <v>0</v>
      </c>
      <c r="K97" s="299">
        <v>0</v>
      </c>
      <c r="L97" s="299">
        <v>0</v>
      </c>
      <c r="M97" s="299">
        <v>0</v>
      </c>
      <c r="N97" s="299">
        <v>0</v>
      </c>
      <c r="O97" s="299">
        <v>0</v>
      </c>
      <c r="P97" s="299">
        <v>0</v>
      </c>
      <c r="Q97" s="16">
        <f t="shared" si="1"/>
        <v>6.5</v>
      </c>
    </row>
    <row r="98" spans="1:17" ht="15">
      <c r="A98" s="299">
        <v>642</v>
      </c>
      <c r="B98" s="299" t="s">
        <v>26</v>
      </c>
      <c r="C98" s="299" t="s">
        <v>248</v>
      </c>
      <c r="D98" s="299">
        <v>7.03</v>
      </c>
      <c r="E98" s="299">
        <v>0</v>
      </c>
      <c r="F98" s="299">
        <v>0</v>
      </c>
      <c r="G98" s="299">
        <v>0</v>
      </c>
      <c r="H98" s="299">
        <v>0</v>
      </c>
      <c r="I98" s="299">
        <v>0</v>
      </c>
      <c r="J98" s="299">
        <v>0</v>
      </c>
      <c r="K98" s="299">
        <v>0</v>
      </c>
      <c r="L98" s="299">
        <v>0</v>
      </c>
      <c r="M98" s="299">
        <v>0</v>
      </c>
      <c r="N98" s="299">
        <v>0</v>
      </c>
      <c r="O98" s="299">
        <v>0</v>
      </c>
      <c r="P98" s="299">
        <v>0</v>
      </c>
      <c r="Q98" s="16">
        <f t="shared" si="1"/>
        <v>7</v>
      </c>
    </row>
    <row r="99" spans="1:17" ht="15">
      <c r="A99" s="299">
        <v>170</v>
      </c>
      <c r="B99" s="299" t="s">
        <v>27</v>
      </c>
      <c r="C99" s="299" t="s">
        <v>558</v>
      </c>
      <c r="D99" s="299">
        <v>7.54</v>
      </c>
      <c r="E99" s="299">
        <v>0</v>
      </c>
      <c r="F99" s="299">
        <v>0</v>
      </c>
      <c r="G99" s="299">
        <v>0</v>
      </c>
      <c r="H99" s="299">
        <v>0</v>
      </c>
      <c r="I99" s="299">
        <v>0</v>
      </c>
      <c r="J99" s="299">
        <v>0</v>
      </c>
      <c r="K99" s="299">
        <v>0</v>
      </c>
      <c r="L99" s="299">
        <v>0</v>
      </c>
      <c r="M99" s="299">
        <v>0</v>
      </c>
      <c r="N99" s="299">
        <v>0</v>
      </c>
      <c r="O99" s="299">
        <v>0</v>
      </c>
      <c r="P99" s="299">
        <v>0</v>
      </c>
      <c r="Q99" s="16">
        <f t="shared" si="1"/>
        <v>7.5</v>
      </c>
    </row>
    <row r="100" spans="1:17" ht="15">
      <c r="A100" s="299">
        <v>172</v>
      </c>
      <c r="B100" s="299" t="s">
        <v>27</v>
      </c>
      <c r="C100" s="299" t="s">
        <v>232</v>
      </c>
      <c r="D100" s="299">
        <v>7.54</v>
      </c>
      <c r="E100" s="299">
        <v>0</v>
      </c>
      <c r="F100" s="299">
        <v>0</v>
      </c>
      <c r="G100" s="299">
        <v>0</v>
      </c>
      <c r="H100" s="299">
        <v>0</v>
      </c>
      <c r="I100" s="299">
        <v>0</v>
      </c>
      <c r="J100" s="299">
        <v>0</v>
      </c>
      <c r="K100" s="299">
        <v>0</v>
      </c>
      <c r="L100" s="299">
        <v>0</v>
      </c>
      <c r="M100" s="299">
        <v>0</v>
      </c>
      <c r="N100" s="299">
        <v>0</v>
      </c>
      <c r="O100" s="299">
        <v>0</v>
      </c>
      <c r="P100" s="299">
        <v>0</v>
      </c>
      <c r="Q100" s="16">
        <f t="shared" si="1"/>
        <v>7.5</v>
      </c>
    </row>
    <row r="101" spans="1:17" ht="12.75" customHeight="1">
      <c r="A101" s="299">
        <v>176</v>
      </c>
      <c r="B101" s="299" t="s">
        <v>27</v>
      </c>
      <c r="C101" s="299" t="s">
        <v>559</v>
      </c>
      <c r="D101" s="299">
        <v>6.02</v>
      </c>
      <c r="E101" s="299">
        <v>0</v>
      </c>
      <c r="F101" s="299">
        <v>0</v>
      </c>
      <c r="G101" s="299">
        <v>0</v>
      </c>
      <c r="H101" s="299">
        <v>0</v>
      </c>
      <c r="I101" s="299">
        <v>0</v>
      </c>
      <c r="J101" s="299">
        <v>0</v>
      </c>
      <c r="K101" s="299">
        <v>0</v>
      </c>
      <c r="L101" s="299">
        <v>0</v>
      </c>
      <c r="M101" s="299">
        <v>0</v>
      </c>
      <c r="N101" s="299">
        <v>0</v>
      </c>
      <c r="O101" s="299">
        <v>0</v>
      </c>
      <c r="P101" s="299">
        <v>0</v>
      </c>
      <c r="Q101" s="16">
        <f t="shared" si="1"/>
        <v>6</v>
      </c>
    </row>
    <row r="102" spans="1:17" ht="12.75" customHeight="1">
      <c r="A102" s="299">
        <v>181</v>
      </c>
      <c r="B102" s="299" t="s">
        <v>27</v>
      </c>
      <c r="C102" s="299" t="s">
        <v>308</v>
      </c>
      <c r="D102" s="299">
        <v>7.53</v>
      </c>
      <c r="E102" s="299">
        <v>0</v>
      </c>
      <c r="F102" s="299">
        <v>0</v>
      </c>
      <c r="G102" s="299">
        <v>0</v>
      </c>
      <c r="H102" s="299">
        <v>0</v>
      </c>
      <c r="I102" s="299">
        <v>0</v>
      </c>
      <c r="J102" s="299">
        <v>0</v>
      </c>
      <c r="K102" s="299">
        <v>0</v>
      </c>
      <c r="L102" s="299">
        <v>0</v>
      </c>
      <c r="M102" s="299">
        <v>0</v>
      </c>
      <c r="N102" s="299">
        <v>0</v>
      </c>
      <c r="O102" s="299">
        <v>0</v>
      </c>
      <c r="P102" s="299">
        <v>0</v>
      </c>
      <c r="Q102" s="16">
        <f t="shared" si="1"/>
        <v>7.5</v>
      </c>
    </row>
    <row r="103" spans="1:17" ht="12.75" customHeight="1">
      <c r="A103" s="299">
        <v>710</v>
      </c>
      <c r="B103" s="299" t="s">
        <v>27</v>
      </c>
      <c r="C103" s="299" t="s">
        <v>560</v>
      </c>
      <c r="D103" s="299">
        <v>6.53</v>
      </c>
      <c r="E103" s="299">
        <v>0</v>
      </c>
      <c r="F103" s="299">
        <v>0</v>
      </c>
      <c r="G103" s="299">
        <v>0</v>
      </c>
      <c r="H103" s="299">
        <v>0</v>
      </c>
      <c r="I103" s="299">
        <v>0</v>
      </c>
      <c r="J103" s="299">
        <v>0</v>
      </c>
      <c r="K103" s="299">
        <v>0</v>
      </c>
      <c r="L103" s="299">
        <v>0</v>
      </c>
      <c r="M103" s="299">
        <v>0</v>
      </c>
      <c r="N103" s="299">
        <v>0</v>
      </c>
      <c r="O103" s="299">
        <v>0</v>
      </c>
      <c r="P103" s="299">
        <v>0</v>
      </c>
      <c r="Q103" s="16">
        <f t="shared" si="1"/>
        <v>6.5</v>
      </c>
    </row>
    <row r="104" spans="1:17" ht="12.75" customHeight="1">
      <c r="A104" s="299">
        <v>177</v>
      </c>
      <c r="B104" s="299" t="s">
        <v>28</v>
      </c>
      <c r="C104" s="299" t="s">
        <v>163</v>
      </c>
      <c r="D104" s="299">
        <v>8.04</v>
      </c>
      <c r="E104" s="299">
        <v>0</v>
      </c>
      <c r="F104" s="299">
        <v>0</v>
      </c>
      <c r="G104" s="299">
        <v>0</v>
      </c>
      <c r="H104" s="299">
        <v>0</v>
      </c>
      <c r="I104" s="71">
        <v>1</v>
      </c>
      <c r="J104" s="299">
        <v>0</v>
      </c>
      <c r="K104" s="299">
        <v>0</v>
      </c>
      <c r="L104" s="299">
        <v>0</v>
      </c>
      <c r="M104" s="71">
        <v>1</v>
      </c>
      <c r="N104" s="299">
        <v>0</v>
      </c>
      <c r="O104" s="299">
        <v>0</v>
      </c>
      <c r="P104" s="299">
        <v>0</v>
      </c>
      <c r="Q104" s="16">
        <f t="shared" si="1"/>
        <v>8</v>
      </c>
    </row>
    <row r="105" spans="1:17" ht="12.75" customHeight="1">
      <c r="A105" s="299">
        <v>652</v>
      </c>
      <c r="B105" s="299" t="s">
        <v>28</v>
      </c>
      <c r="C105" s="299" t="s">
        <v>561</v>
      </c>
      <c r="D105" s="299">
        <v>8.54</v>
      </c>
      <c r="E105" s="71">
        <v>3</v>
      </c>
      <c r="F105" s="299">
        <v>0</v>
      </c>
      <c r="G105" s="299">
        <v>0</v>
      </c>
      <c r="H105" s="299">
        <v>0</v>
      </c>
      <c r="I105" s="299">
        <v>0</v>
      </c>
      <c r="J105" s="299">
        <v>0</v>
      </c>
      <c r="K105" s="71">
        <v>1</v>
      </c>
      <c r="L105" s="299">
        <v>0</v>
      </c>
      <c r="M105" s="299">
        <v>0</v>
      </c>
      <c r="N105" s="299">
        <v>0</v>
      </c>
      <c r="O105" s="71">
        <v>1</v>
      </c>
      <c r="P105" s="299">
        <v>0</v>
      </c>
      <c r="Q105" s="16">
        <f t="shared" si="1"/>
        <v>8.5</v>
      </c>
    </row>
    <row r="106" spans="1:17" ht="12.75" customHeight="1">
      <c r="A106" s="299">
        <v>682</v>
      </c>
      <c r="B106" s="299" t="s">
        <v>35</v>
      </c>
      <c r="C106" s="299" t="s">
        <v>562</v>
      </c>
      <c r="D106" s="299">
        <v>8.04</v>
      </c>
      <c r="E106" s="299">
        <v>0</v>
      </c>
      <c r="F106" s="299">
        <v>0</v>
      </c>
      <c r="G106" s="299">
        <v>0</v>
      </c>
      <c r="H106" s="299">
        <v>0</v>
      </c>
      <c r="I106" s="299">
        <v>0</v>
      </c>
      <c r="J106" s="299">
        <v>0</v>
      </c>
      <c r="K106" s="299">
        <v>0</v>
      </c>
      <c r="L106" s="299">
        <v>0</v>
      </c>
      <c r="M106" s="299">
        <v>0</v>
      </c>
      <c r="N106" s="299">
        <v>0</v>
      </c>
      <c r="O106" s="299">
        <v>0</v>
      </c>
      <c r="P106" s="299">
        <v>0</v>
      </c>
      <c r="Q106" s="16">
        <f t="shared" si="1"/>
        <v>8</v>
      </c>
    </row>
    <row r="107" spans="1:17" ht="12.75" customHeight="1">
      <c r="A107" s="259" t="s">
        <v>656</v>
      </c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1"/>
      <c r="Q107" s="16">
        <f t="shared" si="1"/>
        <v>0</v>
      </c>
    </row>
    <row r="108" spans="1:17" ht="12.75" customHeight="1">
      <c r="A108" s="298" t="s">
        <v>164</v>
      </c>
      <c r="B108" s="298" t="s">
        <v>41</v>
      </c>
      <c r="C108" s="298" t="s">
        <v>42</v>
      </c>
      <c r="D108" s="298" t="s">
        <v>43</v>
      </c>
      <c r="E108" s="298" t="s">
        <v>44</v>
      </c>
      <c r="F108" s="298" t="s">
        <v>45</v>
      </c>
      <c r="G108" s="298" t="s">
        <v>46</v>
      </c>
      <c r="H108" s="298" t="s">
        <v>47</v>
      </c>
      <c r="I108" s="298" t="s">
        <v>48</v>
      </c>
      <c r="J108" s="298" t="s">
        <v>49</v>
      </c>
      <c r="K108" s="298" t="s">
        <v>50</v>
      </c>
      <c r="L108" s="298" t="s">
        <v>51</v>
      </c>
      <c r="M108" s="298" t="s">
        <v>52</v>
      </c>
      <c r="N108" s="298" t="s">
        <v>215</v>
      </c>
      <c r="O108" s="298" t="s">
        <v>32</v>
      </c>
      <c r="P108" s="298" t="s">
        <v>33</v>
      </c>
      <c r="Q108" s="16" t="e">
        <f t="shared" si="1"/>
        <v>#VALUE!</v>
      </c>
    </row>
    <row r="109" spans="1:17" ht="15">
      <c r="A109" s="299">
        <v>188</v>
      </c>
      <c r="B109" s="299" t="s">
        <v>34</v>
      </c>
      <c r="C109" s="299" t="s">
        <v>294</v>
      </c>
      <c r="D109" s="299">
        <v>6.02</v>
      </c>
      <c r="E109" s="299">
        <v>0</v>
      </c>
      <c r="F109" s="299">
        <v>0</v>
      </c>
      <c r="G109" s="299">
        <v>0</v>
      </c>
      <c r="H109" s="299">
        <v>0</v>
      </c>
      <c r="I109" s="299">
        <v>0</v>
      </c>
      <c r="J109" s="299">
        <v>0</v>
      </c>
      <c r="K109" s="299">
        <v>0</v>
      </c>
      <c r="L109" s="299">
        <v>0</v>
      </c>
      <c r="M109" s="299">
        <v>0</v>
      </c>
      <c r="N109" s="299">
        <v>0</v>
      </c>
      <c r="O109" s="299">
        <v>0</v>
      </c>
      <c r="P109" s="299">
        <v>0</v>
      </c>
      <c r="Q109" s="16">
        <f t="shared" si="1"/>
        <v>6</v>
      </c>
    </row>
    <row r="110" spans="1:17" ht="15">
      <c r="A110" s="299">
        <v>193</v>
      </c>
      <c r="B110" s="299" t="s">
        <v>26</v>
      </c>
      <c r="C110" s="299" t="s">
        <v>657</v>
      </c>
      <c r="D110" s="299">
        <v>6.02</v>
      </c>
      <c r="E110" s="299">
        <v>0</v>
      </c>
      <c r="F110" s="299">
        <v>0</v>
      </c>
      <c r="G110" s="299">
        <v>0</v>
      </c>
      <c r="H110" s="299">
        <v>0</v>
      </c>
      <c r="I110" s="299">
        <v>0</v>
      </c>
      <c r="J110" s="299">
        <v>0</v>
      </c>
      <c r="K110" s="71">
        <v>1</v>
      </c>
      <c r="L110" s="299">
        <v>0</v>
      </c>
      <c r="M110" s="299">
        <v>0</v>
      </c>
      <c r="N110" s="299">
        <v>0</v>
      </c>
      <c r="O110" s="299">
        <v>0</v>
      </c>
      <c r="P110" s="299">
        <v>0</v>
      </c>
      <c r="Q110" s="16">
        <f t="shared" si="1"/>
        <v>6</v>
      </c>
    </row>
    <row r="111" spans="1:17" ht="15">
      <c r="A111" s="299">
        <v>196</v>
      </c>
      <c r="B111" s="299" t="s">
        <v>26</v>
      </c>
      <c r="C111" s="299" t="s">
        <v>658</v>
      </c>
      <c r="D111" s="299">
        <v>6.53</v>
      </c>
      <c r="E111" s="299">
        <v>0</v>
      </c>
      <c r="F111" s="299">
        <v>0</v>
      </c>
      <c r="G111" s="299">
        <v>0</v>
      </c>
      <c r="H111" s="299">
        <v>0</v>
      </c>
      <c r="I111" s="299">
        <v>0</v>
      </c>
      <c r="J111" s="299">
        <v>0</v>
      </c>
      <c r="K111" s="299">
        <v>0</v>
      </c>
      <c r="L111" s="299">
        <v>0</v>
      </c>
      <c r="M111" s="299">
        <v>0</v>
      </c>
      <c r="N111" s="299">
        <v>0</v>
      </c>
      <c r="O111" s="299">
        <v>0</v>
      </c>
      <c r="P111" s="299">
        <v>0</v>
      </c>
      <c r="Q111" s="16">
        <f t="shared" si="1"/>
        <v>6.5</v>
      </c>
    </row>
    <row r="112" spans="1:17" ht="15">
      <c r="A112" s="299">
        <v>197</v>
      </c>
      <c r="B112" s="299" t="s">
        <v>26</v>
      </c>
      <c r="C112" s="299" t="s">
        <v>659</v>
      </c>
      <c r="D112" s="299">
        <v>6.01</v>
      </c>
      <c r="E112" s="299">
        <v>0</v>
      </c>
      <c r="F112" s="299">
        <v>0</v>
      </c>
      <c r="G112" s="299">
        <v>0</v>
      </c>
      <c r="H112" s="299">
        <v>0</v>
      </c>
      <c r="I112" s="299">
        <v>0</v>
      </c>
      <c r="J112" s="299">
        <v>0</v>
      </c>
      <c r="K112" s="299">
        <v>0</v>
      </c>
      <c r="L112" s="299">
        <v>0</v>
      </c>
      <c r="M112" s="299">
        <v>0</v>
      </c>
      <c r="N112" s="299">
        <v>0</v>
      </c>
      <c r="O112" s="299">
        <v>0</v>
      </c>
      <c r="P112" s="299">
        <v>0</v>
      </c>
      <c r="Q112" s="16">
        <f t="shared" si="1"/>
        <v>6</v>
      </c>
    </row>
    <row r="113" spans="1:17" ht="15">
      <c r="A113" s="299">
        <v>198</v>
      </c>
      <c r="B113" s="299" t="s">
        <v>26</v>
      </c>
      <c r="C113" s="299" t="s">
        <v>660</v>
      </c>
      <c r="D113" s="299">
        <v>6.52</v>
      </c>
      <c r="E113" s="299">
        <v>0</v>
      </c>
      <c r="F113" s="299">
        <v>0</v>
      </c>
      <c r="G113" s="299">
        <v>0</v>
      </c>
      <c r="H113" s="299">
        <v>0</v>
      </c>
      <c r="I113" s="299">
        <v>0</v>
      </c>
      <c r="J113" s="299">
        <v>0</v>
      </c>
      <c r="K113" s="299">
        <v>0</v>
      </c>
      <c r="L113" s="299">
        <v>0</v>
      </c>
      <c r="M113" s="299">
        <v>0</v>
      </c>
      <c r="N113" s="299">
        <v>0</v>
      </c>
      <c r="O113" s="299">
        <v>0</v>
      </c>
      <c r="P113" s="299">
        <v>0</v>
      </c>
      <c r="Q113" s="16">
        <f t="shared" si="1"/>
        <v>6.5</v>
      </c>
    </row>
    <row r="114" spans="1:17" ht="15">
      <c r="A114" s="299">
        <v>202</v>
      </c>
      <c r="B114" s="299" t="s">
        <v>27</v>
      </c>
      <c r="C114" s="299" t="s">
        <v>334</v>
      </c>
      <c r="D114" s="299">
        <v>6.02</v>
      </c>
      <c r="E114" s="299">
        <v>0</v>
      </c>
      <c r="F114" s="299">
        <v>0</v>
      </c>
      <c r="G114" s="299">
        <v>0</v>
      </c>
      <c r="H114" s="299">
        <v>0</v>
      </c>
      <c r="I114" s="299">
        <v>0</v>
      </c>
      <c r="J114" s="299">
        <v>0</v>
      </c>
      <c r="K114" s="299">
        <v>0</v>
      </c>
      <c r="L114" s="299">
        <v>0</v>
      </c>
      <c r="M114" s="299">
        <v>0</v>
      </c>
      <c r="N114" s="299">
        <v>0</v>
      </c>
      <c r="O114" s="299">
        <v>0</v>
      </c>
      <c r="P114" s="299">
        <v>0</v>
      </c>
      <c r="Q114" s="16">
        <f t="shared" si="1"/>
        <v>6</v>
      </c>
    </row>
    <row r="115" spans="1:17" ht="15">
      <c r="A115" s="299">
        <v>204</v>
      </c>
      <c r="B115" s="299" t="s">
        <v>27</v>
      </c>
      <c r="C115" s="299" t="s">
        <v>661</v>
      </c>
      <c r="D115" s="299" t="s">
        <v>195</v>
      </c>
      <c r="E115" s="299">
        <v>0</v>
      </c>
      <c r="F115" s="299">
        <v>0</v>
      </c>
      <c r="G115" s="299">
        <v>0</v>
      </c>
      <c r="H115" s="299">
        <v>0</v>
      </c>
      <c r="I115" s="299">
        <v>0</v>
      </c>
      <c r="J115" s="299">
        <v>0</v>
      </c>
      <c r="K115" s="299">
        <v>0</v>
      </c>
      <c r="L115" s="299">
        <v>0</v>
      </c>
      <c r="M115" s="299">
        <v>0</v>
      </c>
      <c r="N115" s="299">
        <v>0</v>
      </c>
      <c r="O115" s="299">
        <v>0</v>
      </c>
      <c r="P115" s="299">
        <v>0</v>
      </c>
      <c r="Q115" s="16" t="e">
        <f t="shared" si="1"/>
        <v>#VALUE!</v>
      </c>
    </row>
    <row r="116" spans="1:17" ht="15">
      <c r="A116" s="299">
        <v>205</v>
      </c>
      <c r="B116" s="299" t="s">
        <v>27</v>
      </c>
      <c r="C116" s="299" t="s">
        <v>662</v>
      </c>
      <c r="D116" s="299">
        <v>6.01</v>
      </c>
      <c r="E116" s="299">
        <v>0</v>
      </c>
      <c r="F116" s="299">
        <v>0</v>
      </c>
      <c r="G116" s="299">
        <v>0</v>
      </c>
      <c r="H116" s="299">
        <v>0</v>
      </c>
      <c r="I116" s="299">
        <v>0</v>
      </c>
      <c r="J116" s="299">
        <v>0</v>
      </c>
      <c r="K116" s="71">
        <v>1</v>
      </c>
      <c r="L116" s="299">
        <v>0</v>
      </c>
      <c r="M116" s="299">
        <v>0</v>
      </c>
      <c r="N116" s="299">
        <v>0</v>
      </c>
      <c r="O116" s="299">
        <v>0</v>
      </c>
      <c r="P116" s="299">
        <v>0</v>
      </c>
      <c r="Q116" s="16">
        <f t="shared" si="1"/>
        <v>6</v>
      </c>
    </row>
    <row r="117" spans="1:17" ht="12.75" customHeight="1">
      <c r="A117" s="299">
        <v>207</v>
      </c>
      <c r="B117" s="299" t="s">
        <v>27</v>
      </c>
      <c r="C117" s="299" t="s">
        <v>663</v>
      </c>
      <c r="D117" s="299">
        <v>6.02</v>
      </c>
      <c r="E117" s="299">
        <v>0</v>
      </c>
      <c r="F117" s="299">
        <v>0</v>
      </c>
      <c r="G117" s="299">
        <v>0</v>
      </c>
      <c r="H117" s="299">
        <v>0</v>
      </c>
      <c r="I117" s="299">
        <v>0</v>
      </c>
      <c r="J117" s="299">
        <v>0</v>
      </c>
      <c r="K117" s="299">
        <v>0</v>
      </c>
      <c r="L117" s="299">
        <v>0</v>
      </c>
      <c r="M117" s="299">
        <v>0</v>
      </c>
      <c r="N117" s="299">
        <v>0</v>
      </c>
      <c r="O117" s="299">
        <v>0</v>
      </c>
      <c r="P117" s="299">
        <v>0</v>
      </c>
      <c r="Q117" s="16">
        <f t="shared" si="1"/>
        <v>6</v>
      </c>
    </row>
    <row r="118" spans="1:17" ht="12.75" customHeight="1">
      <c r="A118" s="299">
        <v>209</v>
      </c>
      <c r="B118" s="299" t="s">
        <v>27</v>
      </c>
      <c r="C118" s="299" t="s">
        <v>664</v>
      </c>
      <c r="D118" s="299">
        <v>6.53</v>
      </c>
      <c r="E118" s="299">
        <v>0</v>
      </c>
      <c r="F118" s="299">
        <v>0</v>
      </c>
      <c r="G118" s="299">
        <v>0</v>
      </c>
      <c r="H118" s="299">
        <v>0</v>
      </c>
      <c r="I118" s="299">
        <v>0</v>
      </c>
      <c r="J118" s="299">
        <v>0</v>
      </c>
      <c r="K118" s="299">
        <v>0</v>
      </c>
      <c r="L118" s="299">
        <v>0</v>
      </c>
      <c r="M118" s="299">
        <v>0</v>
      </c>
      <c r="N118" s="299">
        <v>0</v>
      </c>
      <c r="O118" s="299">
        <v>0</v>
      </c>
      <c r="P118" s="299">
        <v>0</v>
      </c>
      <c r="Q118" s="16">
        <f t="shared" si="1"/>
        <v>6.5</v>
      </c>
    </row>
    <row r="119" spans="1:17" ht="12.75" customHeight="1">
      <c r="A119" s="299">
        <v>210</v>
      </c>
      <c r="B119" s="299" t="s">
        <v>27</v>
      </c>
      <c r="C119" s="299" t="s">
        <v>665</v>
      </c>
      <c r="D119" s="299">
        <v>6.53</v>
      </c>
      <c r="E119" s="299">
        <v>0</v>
      </c>
      <c r="F119" s="299">
        <v>0</v>
      </c>
      <c r="G119" s="299">
        <v>0</v>
      </c>
      <c r="H119" s="299">
        <v>0</v>
      </c>
      <c r="I119" s="299">
        <v>0</v>
      </c>
      <c r="J119" s="299">
        <v>0</v>
      </c>
      <c r="K119" s="71">
        <v>1</v>
      </c>
      <c r="L119" s="299">
        <v>0</v>
      </c>
      <c r="M119" s="299">
        <v>0</v>
      </c>
      <c r="N119" s="299">
        <v>0</v>
      </c>
      <c r="O119" s="299">
        <v>0</v>
      </c>
      <c r="P119" s="299">
        <v>0</v>
      </c>
      <c r="Q119" s="16">
        <f t="shared" si="1"/>
        <v>6.5</v>
      </c>
    </row>
    <row r="120" spans="1:17" ht="12.75" customHeight="1">
      <c r="A120" s="299">
        <v>700</v>
      </c>
      <c r="B120" s="299" t="s">
        <v>27</v>
      </c>
      <c r="C120" s="299" t="s">
        <v>666</v>
      </c>
      <c r="D120" s="299">
        <v>6.52</v>
      </c>
      <c r="E120" s="299">
        <v>0</v>
      </c>
      <c r="F120" s="299">
        <v>0</v>
      </c>
      <c r="G120" s="299">
        <v>0</v>
      </c>
      <c r="H120" s="299">
        <v>0</v>
      </c>
      <c r="I120" s="299">
        <v>0</v>
      </c>
      <c r="J120" s="299">
        <v>0</v>
      </c>
      <c r="K120" s="299">
        <v>0</v>
      </c>
      <c r="L120" s="299">
        <v>0</v>
      </c>
      <c r="M120" s="299">
        <v>0</v>
      </c>
      <c r="N120" s="299">
        <v>0</v>
      </c>
      <c r="O120" s="299">
        <v>0</v>
      </c>
      <c r="P120" s="299">
        <v>0</v>
      </c>
      <c r="Q120" s="16">
        <f t="shared" si="1"/>
        <v>6.5</v>
      </c>
    </row>
    <row r="121" spans="1:17" ht="12.75" customHeight="1">
      <c r="A121" s="299">
        <v>212</v>
      </c>
      <c r="B121" s="299" t="s">
        <v>28</v>
      </c>
      <c r="C121" s="299" t="s">
        <v>667</v>
      </c>
      <c r="D121" s="299">
        <v>6.53</v>
      </c>
      <c r="E121" s="299">
        <v>0</v>
      </c>
      <c r="F121" s="299">
        <v>0</v>
      </c>
      <c r="G121" s="299">
        <v>0</v>
      </c>
      <c r="H121" s="299">
        <v>0</v>
      </c>
      <c r="I121" s="299">
        <v>0</v>
      </c>
      <c r="J121" s="299">
        <v>0</v>
      </c>
      <c r="K121" s="299">
        <v>0</v>
      </c>
      <c r="L121" s="299">
        <v>0</v>
      </c>
      <c r="M121" s="299">
        <v>0</v>
      </c>
      <c r="N121" s="299">
        <v>0</v>
      </c>
      <c r="O121" s="299">
        <v>0</v>
      </c>
      <c r="P121" s="299">
        <v>0</v>
      </c>
      <c r="Q121" s="16">
        <f t="shared" si="1"/>
        <v>6.5</v>
      </c>
    </row>
    <row r="122" spans="1:17" ht="12.75" customHeight="1">
      <c r="A122" s="299">
        <v>213</v>
      </c>
      <c r="B122" s="299" t="s">
        <v>28</v>
      </c>
      <c r="C122" s="299" t="s">
        <v>668</v>
      </c>
      <c r="D122" s="299">
        <v>7.54</v>
      </c>
      <c r="E122" s="71">
        <v>2</v>
      </c>
      <c r="F122" s="299">
        <v>0</v>
      </c>
      <c r="G122" s="299">
        <v>0</v>
      </c>
      <c r="H122" s="299">
        <v>0</v>
      </c>
      <c r="I122" s="299">
        <v>0</v>
      </c>
      <c r="J122" s="299">
        <v>0</v>
      </c>
      <c r="K122" s="299">
        <v>0</v>
      </c>
      <c r="L122" s="299">
        <v>0</v>
      </c>
      <c r="M122" s="299">
        <v>0</v>
      </c>
      <c r="N122" s="299">
        <v>0</v>
      </c>
      <c r="O122" s="71">
        <v>1</v>
      </c>
      <c r="P122" s="299">
        <v>0</v>
      </c>
      <c r="Q122" s="16">
        <f t="shared" si="1"/>
        <v>7.5</v>
      </c>
    </row>
    <row r="123" spans="1:17" ht="12.75" customHeight="1">
      <c r="A123" s="299">
        <v>683</v>
      </c>
      <c r="B123" s="299" t="s">
        <v>35</v>
      </c>
      <c r="C123" s="299" t="s">
        <v>669</v>
      </c>
      <c r="D123" s="299">
        <v>6.53</v>
      </c>
      <c r="E123" s="299">
        <v>0</v>
      </c>
      <c r="F123" s="299">
        <v>0</v>
      </c>
      <c r="G123" s="299">
        <v>0</v>
      </c>
      <c r="H123" s="299">
        <v>0</v>
      </c>
      <c r="I123" s="299">
        <v>0</v>
      </c>
      <c r="J123" s="299">
        <v>0</v>
      </c>
      <c r="K123" s="299">
        <v>0</v>
      </c>
      <c r="L123" s="299">
        <v>0</v>
      </c>
      <c r="M123" s="299">
        <v>0</v>
      </c>
      <c r="N123" s="299">
        <v>0</v>
      </c>
      <c r="O123" s="299">
        <v>0</v>
      </c>
      <c r="P123" s="299">
        <v>0</v>
      </c>
      <c r="Q123" s="16">
        <f t="shared" si="1"/>
        <v>6.5</v>
      </c>
    </row>
    <row r="124" spans="1:17" ht="12.75" customHeight="1">
      <c r="A124" s="259" t="s">
        <v>670</v>
      </c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1"/>
      <c r="Q124" s="16">
        <f t="shared" si="1"/>
        <v>0</v>
      </c>
    </row>
    <row r="125" spans="1:17" ht="12.75" customHeight="1">
      <c r="A125" s="298" t="s">
        <v>164</v>
      </c>
      <c r="B125" s="298" t="s">
        <v>41</v>
      </c>
      <c r="C125" s="298" t="s">
        <v>42</v>
      </c>
      <c r="D125" s="298" t="s">
        <v>43</v>
      </c>
      <c r="E125" s="298" t="s">
        <v>44</v>
      </c>
      <c r="F125" s="298" t="s">
        <v>45</v>
      </c>
      <c r="G125" s="298" t="s">
        <v>46</v>
      </c>
      <c r="H125" s="298" t="s">
        <v>47</v>
      </c>
      <c r="I125" s="298" t="s">
        <v>48</v>
      </c>
      <c r="J125" s="298" t="s">
        <v>49</v>
      </c>
      <c r="K125" s="298" t="s">
        <v>50</v>
      </c>
      <c r="L125" s="298" t="s">
        <v>51</v>
      </c>
      <c r="M125" s="298" t="s">
        <v>52</v>
      </c>
      <c r="N125" s="298" t="s">
        <v>215</v>
      </c>
      <c r="O125" s="298" t="s">
        <v>32</v>
      </c>
      <c r="P125" s="298" t="s">
        <v>33</v>
      </c>
      <c r="Q125" s="16" t="e">
        <f t="shared" si="1"/>
        <v>#VALUE!</v>
      </c>
    </row>
    <row r="126" spans="1:17" ht="15">
      <c r="A126" s="299">
        <v>217</v>
      </c>
      <c r="B126" s="299" t="s">
        <v>34</v>
      </c>
      <c r="C126" s="299" t="s">
        <v>563</v>
      </c>
      <c r="D126" s="299">
        <v>6.52</v>
      </c>
      <c r="E126" s="299">
        <v>0</v>
      </c>
      <c r="F126" s="299">
        <v>0</v>
      </c>
      <c r="G126" s="299">
        <v>0</v>
      </c>
      <c r="H126" s="299">
        <v>0</v>
      </c>
      <c r="I126" s="299">
        <v>0</v>
      </c>
      <c r="J126" s="299">
        <v>0</v>
      </c>
      <c r="K126" s="299">
        <v>0</v>
      </c>
      <c r="L126" s="299">
        <v>0</v>
      </c>
      <c r="M126" s="299">
        <v>0</v>
      </c>
      <c r="N126" s="299">
        <v>0</v>
      </c>
      <c r="O126" s="299">
        <v>0</v>
      </c>
      <c r="P126" s="299">
        <v>0</v>
      </c>
      <c r="Q126" s="16">
        <f t="shared" si="1"/>
        <v>6.5</v>
      </c>
    </row>
    <row r="127" spans="1:17" ht="15">
      <c r="A127" s="299">
        <v>222</v>
      </c>
      <c r="B127" s="299" t="s">
        <v>26</v>
      </c>
      <c r="C127" s="299" t="s">
        <v>176</v>
      </c>
      <c r="D127" s="299">
        <v>6.02</v>
      </c>
      <c r="E127" s="299">
        <v>0</v>
      </c>
      <c r="F127" s="299">
        <v>0</v>
      </c>
      <c r="G127" s="299">
        <v>0</v>
      </c>
      <c r="H127" s="299">
        <v>0</v>
      </c>
      <c r="I127" s="299">
        <v>0</v>
      </c>
      <c r="J127" s="299">
        <v>0</v>
      </c>
      <c r="K127" s="71">
        <v>1</v>
      </c>
      <c r="L127" s="299">
        <v>0</v>
      </c>
      <c r="M127" s="299">
        <v>0</v>
      </c>
      <c r="N127" s="299">
        <v>0</v>
      </c>
      <c r="O127" s="299">
        <v>0</v>
      </c>
      <c r="P127" s="299">
        <v>0</v>
      </c>
      <c r="Q127" s="16">
        <f t="shared" si="1"/>
        <v>6</v>
      </c>
    </row>
    <row r="128" spans="1:17" ht="15">
      <c r="A128" s="299">
        <v>224</v>
      </c>
      <c r="B128" s="299" t="s">
        <v>26</v>
      </c>
      <c r="C128" s="299" t="s">
        <v>270</v>
      </c>
      <c r="D128" s="299">
        <v>6.01</v>
      </c>
      <c r="E128" s="299">
        <v>0</v>
      </c>
      <c r="F128" s="299">
        <v>0</v>
      </c>
      <c r="G128" s="299">
        <v>0</v>
      </c>
      <c r="H128" s="299">
        <v>0</v>
      </c>
      <c r="I128" s="299">
        <v>0</v>
      </c>
      <c r="J128" s="299">
        <v>0</v>
      </c>
      <c r="K128" s="71">
        <v>1</v>
      </c>
      <c r="L128" s="299">
        <v>0</v>
      </c>
      <c r="M128" s="299">
        <v>0</v>
      </c>
      <c r="N128" s="299">
        <v>0</v>
      </c>
      <c r="O128" s="299">
        <v>0</v>
      </c>
      <c r="P128" s="299">
        <v>0</v>
      </c>
      <c r="Q128" s="16">
        <f t="shared" si="1"/>
        <v>6</v>
      </c>
    </row>
    <row r="129" spans="1:17" ht="15">
      <c r="A129" s="299">
        <v>225</v>
      </c>
      <c r="B129" s="299" t="s">
        <v>26</v>
      </c>
      <c r="C129" s="299" t="s">
        <v>564</v>
      </c>
      <c r="D129" s="299">
        <v>6.02</v>
      </c>
      <c r="E129" s="299">
        <v>0</v>
      </c>
      <c r="F129" s="299">
        <v>0</v>
      </c>
      <c r="G129" s="299">
        <v>0</v>
      </c>
      <c r="H129" s="299">
        <v>0</v>
      </c>
      <c r="I129" s="299">
        <v>0</v>
      </c>
      <c r="J129" s="299">
        <v>0</v>
      </c>
      <c r="K129" s="299">
        <v>0</v>
      </c>
      <c r="L129" s="299">
        <v>0</v>
      </c>
      <c r="M129" s="299">
        <v>0</v>
      </c>
      <c r="N129" s="299">
        <v>0</v>
      </c>
      <c r="O129" s="299">
        <v>0</v>
      </c>
      <c r="P129" s="299">
        <v>0</v>
      </c>
      <c r="Q129" s="16">
        <f t="shared" si="1"/>
        <v>6</v>
      </c>
    </row>
    <row r="130" spans="1:17" ht="15">
      <c r="A130" s="299">
        <v>226</v>
      </c>
      <c r="B130" s="299" t="s">
        <v>26</v>
      </c>
      <c r="C130" s="299" t="s">
        <v>565</v>
      </c>
      <c r="D130" s="299">
        <v>6.01</v>
      </c>
      <c r="E130" s="299">
        <v>0</v>
      </c>
      <c r="F130" s="299">
        <v>0</v>
      </c>
      <c r="G130" s="299">
        <v>0</v>
      </c>
      <c r="H130" s="299">
        <v>0</v>
      </c>
      <c r="I130" s="299">
        <v>0</v>
      </c>
      <c r="J130" s="299">
        <v>0</v>
      </c>
      <c r="K130" s="299">
        <v>0</v>
      </c>
      <c r="L130" s="299">
        <v>0</v>
      </c>
      <c r="M130" s="299">
        <v>0</v>
      </c>
      <c r="N130" s="299">
        <v>0</v>
      </c>
      <c r="O130" s="299">
        <v>0</v>
      </c>
      <c r="P130" s="299">
        <v>0</v>
      </c>
      <c r="Q130" s="16">
        <f aca="true" t="shared" si="2" ref="Q130:Q193">FLOOR((IF(D130="6*","sv",D130+0)),0.1)</f>
        <v>6</v>
      </c>
    </row>
    <row r="131" spans="1:17" ht="15">
      <c r="A131" s="299">
        <v>227</v>
      </c>
      <c r="B131" s="299" t="s">
        <v>26</v>
      </c>
      <c r="C131" s="299" t="s">
        <v>311</v>
      </c>
      <c r="D131" s="299">
        <v>6.02</v>
      </c>
      <c r="E131" s="299">
        <v>0</v>
      </c>
      <c r="F131" s="299">
        <v>0</v>
      </c>
      <c r="G131" s="299">
        <v>0</v>
      </c>
      <c r="H131" s="299">
        <v>0</v>
      </c>
      <c r="I131" s="299">
        <v>0</v>
      </c>
      <c r="J131" s="299">
        <v>0</v>
      </c>
      <c r="K131" s="299">
        <v>0</v>
      </c>
      <c r="L131" s="299">
        <v>0</v>
      </c>
      <c r="M131" s="299">
        <v>0</v>
      </c>
      <c r="N131" s="299">
        <v>0</v>
      </c>
      <c r="O131" s="299">
        <v>0</v>
      </c>
      <c r="P131" s="299">
        <v>0</v>
      </c>
      <c r="Q131" s="16">
        <f t="shared" si="2"/>
        <v>6</v>
      </c>
    </row>
    <row r="132" spans="1:17" ht="15">
      <c r="A132" s="299">
        <v>235</v>
      </c>
      <c r="B132" s="299" t="s">
        <v>27</v>
      </c>
      <c r="C132" s="299" t="s">
        <v>566</v>
      </c>
      <c r="D132" s="299">
        <v>6.53</v>
      </c>
      <c r="E132" s="299">
        <v>0</v>
      </c>
      <c r="F132" s="299">
        <v>0</v>
      </c>
      <c r="G132" s="299">
        <v>0</v>
      </c>
      <c r="H132" s="299">
        <v>0</v>
      </c>
      <c r="I132" s="299">
        <v>0</v>
      </c>
      <c r="J132" s="299">
        <v>0</v>
      </c>
      <c r="K132" s="299">
        <v>0</v>
      </c>
      <c r="L132" s="299">
        <v>0</v>
      </c>
      <c r="M132" s="299">
        <v>0</v>
      </c>
      <c r="N132" s="299">
        <v>0</v>
      </c>
      <c r="O132" s="299">
        <v>0</v>
      </c>
      <c r="P132" s="299">
        <v>0</v>
      </c>
      <c r="Q132" s="16">
        <f t="shared" si="2"/>
        <v>6.5</v>
      </c>
    </row>
    <row r="133" spans="1:17" ht="15">
      <c r="A133" s="299">
        <v>237</v>
      </c>
      <c r="B133" s="299" t="s">
        <v>27</v>
      </c>
      <c r="C133" s="299" t="s">
        <v>313</v>
      </c>
      <c r="D133" s="299">
        <v>6.53</v>
      </c>
      <c r="E133" s="299">
        <v>0</v>
      </c>
      <c r="F133" s="299">
        <v>0</v>
      </c>
      <c r="G133" s="299">
        <v>0</v>
      </c>
      <c r="H133" s="299">
        <v>0</v>
      </c>
      <c r="I133" s="299">
        <v>0</v>
      </c>
      <c r="J133" s="299">
        <v>0</v>
      </c>
      <c r="K133" s="299">
        <v>0</v>
      </c>
      <c r="L133" s="299">
        <v>0</v>
      </c>
      <c r="M133" s="299">
        <v>0</v>
      </c>
      <c r="N133" s="299">
        <v>0</v>
      </c>
      <c r="O133" s="299">
        <v>0</v>
      </c>
      <c r="P133" s="299">
        <v>0</v>
      </c>
      <c r="Q133" s="16">
        <f t="shared" si="2"/>
        <v>6.5</v>
      </c>
    </row>
    <row r="134" spans="1:17" ht="12.75" customHeight="1">
      <c r="A134" s="299">
        <v>238</v>
      </c>
      <c r="B134" s="299" t="s">
        <v>27</v>
      </c>
      <c r="C134" s="299" t="s">
        <v>314</v>
      </c>
      <c r="D134" s="299">
        <v>6.52</v>
      </c>
      <c r="E134" s="299">
        <v>0</v>
      </c>
      <c r="F134" s="299">
        <v>0</v>
      </c>
      <c r="G134" s="299">
        <v>0</v>
      </c>
      <c r="H134" s="299">
        <v>0</v>
      </c>
      <c r="I134" s="299">
        <v>0</v>
      </c>
      <c r="J134" s="299">
        <v>0</v>
      </c>
      <c r="K134" s="299">
        <v>0</v>
      </c>
      <c r="L134" s="299">
        <v>0</v>
      </c>
      <c r="M134" s="299">
        <v>0</v>
      </c>
      <c r="N134" s="299">
        <v>0</v>
      </c>
      <c r="O134" s="299">
        <v>0</v>
      </c>
      <c r="P134" s="299">
        <v>0</v>
      </c>
      <c r="Q134" s="16">
        <f t="shared" si="2"/>
        <v>6.5</v>
      </c>
    </row>
    <row r="135" spans="1:17" ht="12.75" customHeight="1">
      <c r="A135" s="299">
        <v>641</v>
      </c>
      <c r="B135" s="299" t="s">
        <v>27</v>
      </c>
      <c r="C135" s="299" t="s">
        <v>567</v>
      </c>
      <c r="D135" s="299">
        <v>6.02</v>
      </c>
      <c r="E135" s="299">
        <v>0</v>
      </c>
      <c r="F135" s="299">
        <v>0</v>
      </c>
      <c r="G135" s="299">
        <v>0</v>
      </c>
      <c r="H135" s="299">
        <v>0</v>
      </c>
      <c r="I135" s="299">
        <v>0</v>
      </c>
      <c r="J135" s="299">
        <v>0</v>
      </c>
      <c r="K135" s="299">
        <v>0</v>
      </c>
      <c r="L135" s="299">
        <v>0</v>
      </c>
      <c r="M135" s="299">
        <v>0</v>
      </c>
      <c r="N135" s="299">
        <v>0</v>
      </c>
      <c r="O135" s="299">
        <v>0</v>
      </c>
      <c r="P135" s="299">
        <v>0</v>
      </c>
      <c r="Q135" s="16">
        <f t="shared" si="2"/>
        <v>6</v>
      </c>
    </row>
    <row r="136" spans="1:17" ht="12.75" customHeight="1">
      <c r="A136" s="299">
        <v>655</v>
      </c>
      <c r="B136" s="299" t="s">
        <v>27</v>
      </c>
      <c r="C136" s="299" t="s">
        <v>568</v>
      </c>
      <c r="D136" s="299">
        <v>7.03</v>
      </c>
      <c r="E136" s="299">
        <v>0</v>
      </c>
      <c r="F136" s="299">
        <v>0</v>
      </c>
      <c r="G136" s="299">
        <v>0</v>
      </c>
      <c r="H136" s="299">
        <v>0</v>
      </c>
      <c r="I136" s="299">
        <v>0</v>
      </c>
      <c r="J136" s="299">
        <v>0</v>
      </c>
      <c r="K136" s="299">
        <v>0</v>
      </c>
      <c r="L136" s="299">
        <v>0</v>
      </c>
      <c r="M136" s="299">
        <v>0</v>
      </c>
      <c r="N136" s="299">
        <v>0</v>
      </c>
      <c r="O136" s="299">
        <v>0</v>
      </c>
      <c r="P136" s="299">
        <v>0</v>
      </c>
      <c r="Q136" s="16">
        <f t="shared" si="2"/>
        <v>7</v>
      </c>
    </row>
    <row r="137" spans="1:17" ht="12.75" customHeight="1">
      <c r="A137" s="299">
        <v>713</v>
      </c>
      <c r="B137" s="299" t="s">
        <v>27</v>
      </c>
      <c r="C137" s="299" t="s">
        <v>569</v>
      </c>
      <c r="D137" s="299">
        <v>6.54</v>
      </c>
      <c r="E137" s="71">
        <v>1</v>
      </c>
      <c r="F137" s="299">
        <v>0</v>
      </c>
      <c r="G137" s="299">
        <v>0</v>
      </c>
      <c r="H137" s="299">
        <v>0</v>
      </c>
      <c r="I137" s="299">
        <v>0</v>
      </c>
      <c r="J137" s="299">
        <v>0</v>
      </c>
      <c r="K137" s="71">
        <v>1</v>
      </c>
      <c r="L137" s="299">
        <v>0</v>
      </c>
      <c r="M137" s="299">
        <v>0</v>
      </c>
      <c r="N137" s="299">
        <v>0</v>
      </c>
      <c r="O137" s="71">
        <v>1</v>
      </c>
      <c r="P137" s="299">
        <v>0</v>
      </c>
      <c r="Q137" s="16">
        <f t="shared" si="2"/>
        <v>6.5</v>
      </c>
    </row>
    <row r="138" spans="1:17" ht="12.75" customHeight="1">
      <c r="A138" s="299">
        <v>243</v>
      </c>
      <c r="B138" s="299" t="s">
        <v>28</v>
      </c>
      <c r="C138" s="299" t="s">
        <v>570</v>
      </c>
      <c r="D138" s="299" t="s">
        <v>195</v>
      </c>
      <c r="E138" s="299">
        <v>0</v>
      </c>
      <c r="F138" s="299">
        <v>0</v>
      </c>
      <c r="G138" s="299">
        <v>0</v>
      </c>
      <c r="H138" s="299">
        <v>0</v>
      </c>
      <c r="I138" s="299">
        <v>0</v>
      </c>
      <c r="J138" s="299">
        <v>0</v>
      </c>
      <c r="K138" s="299">
        <v>0</v>
      </c>
      <c r="L138" s="299">
        <v>0</v>
      </c>
      <c r="M138" s="299">
        <v>0</v>
      </c>
      <c r="N138" s="299">
        <v>0</v>
      </c>
      <c r="O138" s="299">
        <v>0</v>
      </c>
      <c r="P138" s="299">
        <v>0</v>
      </c>
      <c r="Q138" s="16" t="e">
        <f t="shared" si="2"/>
        <v>#VALUE!</v>
      </c>
    </row>
    <row r="139" spans="1:17" ht="12.75" customHeight="1">
      <c r="A139" s="299">
        <v>247</v>
      </c>
      <c r="B139" s="299" t="s">
        <v>28</v>
      </c>
      <c r="C139" s="299" t="s">
        <v>571</v>
      </c>
      <c r="D139" s="299">
        <v>7.03</v>
      </c>
      <c r="E139" s="299">
        <v>0</v>
      </c>
      <c r="F139" s="299">
        <v>0</v>
      </c>
      <c r="G139" s="299">
        <v>0</v>
      </c>
      <c r="H139" s="299">
        <v>0</v>
      </c>
      <c r="I139" s="299">
        <v>0</v>
      </c>
      <c r="J139" s="299">
        <v>0</v>
      </c>
      <c r="K139" s="71">
        <v>1</v>
      </c>
      <c r="L139" s="299">
        <v>0</v>
      </c>
      <c r="M139" s="299">
        <v>0</v>
      </c>
      <c r="N139" s="299">
        <v>0</v>
      </c>
      <c r="O139" s="299">
        <v>0</v>
      </c>
      <c r="P139" s="299">
        <v>0</v>
      </c>
      <c r="Q139" s="16">
        <f t="shared" si="2"/>
        <v>7</v>
      </c>
    </row>
    <row r="140" spans="1:17" ht="12.75" customHeight="1">
      <c r="A140" s="299">
        <v>684</v>
      </c>
      <c r="B140" s="299" t="s">
        <v>35</v>
      </c>
      <c r="C140" s="299" t="s">
        <v>315</v>
      </c>
      <c r="D140" s="299">
        <v>7.04</v>
      </c>
      <c r="E140" s="299">
        <v>0</v>
      </c>
      <c r="F140" s="299">
        <v>0</v>
      </c>
      <c r="G140" s="299">
        <v>0</v>
      </c>
      <c r="H140" s="299">
        <v>0</v>
      </c>
      <c r="I140" s="299">
        <v>0</v>
      </c>
      <c r="J140" s="299">
        <v>0</v>
      </c>
      <c r="K140" s="299">
        <v>0</v>
      </c>
      <c r="L140" s="299">
        <v>0</v>
      </c>
      <c r="M140" s="299">
        <v>0</v>
      </c>
      <c r="N140" s="299">
        <v>0</v>
      </c>
      <c r="O140" s="299">
        <v>0</v>
      </c>
      <c r="P140" s="299">
        <v>0</v>
      </c>
      <c r="Q140" s="16">
        <f t="shared" si="2"/>
        <v>7</v>
      </c>
    </row>
    <row r="141" spans="1:17" ht="12.75" customHeight="1">
      <c r="A141" s="259" t="s">
        <v>671</v>
      </c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1"/>
      <c r="Q141" s="16">
        <f t="shared" si="2"/>
        <v>0</v>
      </c>
    </row>
    <row r="142" spans="1:17" ht="12.75" customHeight="1">
      <c r="A142" s="298" t="s">
        <v>164</v>
      </c>
      <c r="B142" s="298" t="s">
        <v>41</v>
      </c>
      <c r="C142" s="298" t="s">
        <v>42</v>
      </c>
      <c r="D142" s="298" t="s">
        <v>43</v>
      </c>
      <c r="E142" s="298" t="s">
        <v>44</v>
      </c>
      <c r="F142" s="298" t="s">
        <v>45</v>
      </c>
      <c r="G142" s="298" t="s">
        <v>46</v>
      </c>
      <c r="H142" s="298" t="s">
        <v>47</v>
      </c>
      <c r="I142" s="298" t="s">
        <v>48</v>
      </c>
      <c r="J142" s="298" t="s">
        <v>49</v>
      </c>
      <c r="K142" s="298" t="s">
        <v>50</v>
      </c>
      <c r="L142" s="298" t="s">
        <v>51</v>
      </c>
      <c r="M142" s="298" t="s">
        <v>52</v>
      </c>
      <c r="N142" s="298" t="s">
        <v>215</v>
      </c>
      <c r="O142" s="298" t="s">
        <v>32</v>
      </c>
      <c r="P142" s="298" t="s">
        <v>33</v>
      </c>
      <c r="Q142" s="16" t="e">
        <f t="shared" si="2"/>
        <v>#VALUE!</v>
      </c>
    </row>
    <row r="143" spans="1:17" ht="15">
      <c r="A143" s="299">
        <v>250</v>
      </c>
      <c r="B143" s="299" t="s">
        <v>34</v>
      </c>
      <c r="C143" s="299" t="s">
        <v>235</v>
      </c>
      <c r="D143" s="299">
        <v>4.01</v>
      </c>
      <c r="E143" s="299">
        <v>0</v>
      </c>
      <c r="F143" s="71">
        <v>4</v>
      </c>
      <c r="G143" s="299">
        <v>0</v>
      </c>
      <c r="H143" s="299">
        <v>0</v>
      </c>
      <c r="I143" s="299">
        <v>0</v>
      </c>
      <c r="J143" s="299">
        <v>0</v>
      </c>
      <c r="K143" s="71">
        <v>1</v>
      </c>
      <c r="L143" s="299">
        <v>0</v>
      </c>
      <c r="M143" s="299">
        <v>0</v>
      </c>
      <c r="N143" s="299">
        <v>0</v>
      </c>
      <c r="O143" s="299">
        <v>0</v>
      </c>
      <c r="P143" s="299">
        <v>0</v>
      </c>
      <c r="Q143" s="16">
        <f t="shared" si="2"/>
        <v>4</v>
      </c>
    </row>
    <row r="144" spans="1:17" ht="15">
      <c r="A144" s="299">
        <v>257</v>
      </c>
      <c r="B144" s="299" t="s">
        <v>26</v>
      </c>
      <c r="C144" s="299" t="s">
        <v>572</v>
      </c>
      <c r="D144" s="299">
        <v>4.01</v>
      </c>
      <c r="E144" s="299">
        <v>0</v>
      </c>
      <c r="F144" s="299">
        <v>0</v>
      </c>
      <c r="G144" s="299">
        <v>0</v>
      </c>
      <c r="H144" s="299">
        <v>0</v>
      </c>
      <c r="I144" s="299">
        <v>0</v>
      </c>
      <c r="J144" s="299">
        <v>0</v>
      </c>
      <c r="K144" s="299">
        <v>0</v>
      </c>
      <c r="L144" s="71">
        <v>1</v>
      </c>
      <c r="M144" s="299">
        <v>0</v>
      </c>
      <c r="N144" s="299">
        <v>0</v>
      </c>
      <c r="O144" s="299">
        <v>0</v>
      </c>
      <c r="P144" s="299">
        <v>0</v>
      </c>
      <c r="Q144" s="16">
        <f t="shared" si="2"/>
        <v>4</v>
      </c>
    </row>
    <row r="145" spans="1:17" ht="15">
      <c r="A145" s="299">
        <v>261</v>
      </c>
      <c r="B145" s="299" t="s">
        <v>26</v>
      </c>
      <c r="C145" s="299" t="s">
        <v>242</v>
      </c>
      <c r="D145" s="299">
        <v>5.52</v>
      </c>
      <c r="E145" s="299">
        <v>0</v>
      </c>
      <c r="F145" s="299">
        <v>0</v>
      </c>
      <c r="G145" s="299">
        <v>0</v>
      </c>
      <c r="H145" s="299">
        <v>0</v>
      </c>
      <c r="I145" s="299">
        <v>0</v>
      </c>
      <c r="J145" s="299">
        <v>0</v>
      </c>
      <c r="K145" s="299">
        <v>0</v>
      </c>
      <c r="L145" s="299">
        <v>0</v>
      </c>
      <c r="M145" s="299">
        <v>0</v>
      </c>
      <c r="N145" s="299">
        <v>0</v>
      </c>
      <c r="O145" s="299">
        <v>0</v>
      </c>
      <c r="P145" s="299">
        <v>0</v>
      </c>
      <c r="Q145" s="16">
        <f t="shared" si="2"/>
        <v>5.5</v>
      </c>
    </row>
    <row r="146" spans="1:17" ht="15">
      <c r="A146" s="299">
        <v>262</v>
      </c>
      <c r="B146" s="299" t="s">
        <v>26</v>
      </c>
      <c r="C146" s="299" t="s">
        <v>406</v>
      </c>
      <c r="D146" s="299">
        <v>4.51</v>
      </c>
      <c r="E146" s="299">
        <v>0</v>
      </c>
      <c r="F146" s="299">
        <v>0</v>
      </c>
      <c r="G146" s="299">
        <v>0</v>
      </c>
      <c r="H146" s="299">
        <v>0</v>
      </c>
      <c r="I146" s="299">
        <v>0</v>
      </c>
      <c r="J146" s="299">
        <v>0</v>
      </c>
      <c r="K146" s="299">
        <v>0</v>
      </c>
      <c r="L146" s="299">
        <v>0</v>
      </c>
      <c r="M146" s="299">
        <v>0</v>
      </c>
      <c r="N146" s="299">
        <v>0</v>
      </c>
      <c r="O146" s="299">
        <v>0</v>
      </c>
      <c r="P146" s="299">
        <v>0</v>
      </c>
      <c r="Q146" s="16">
        <f t="shared" si="2"/>
        <v>4.5</v>
      </c>
    </row>
    <row r="147" spans="1:17" ht="15">
      <c r="A147" s="299">
        <v>716</v>
      </c>
      <c r="B147" s="299" t="s">
        <v>26</v>
      </c>
      <c r="C147" s="299" t="s">
        <v>405</v>
      </c>
      <c r="D147" s="299">
        <v>5.01</v>
      </c>
      <c r="E147" s="299">
        <v>0</v>
      </c>
      <c r="F147" s="299">
        <v>0</v>
      </c>
      <c r="G147" s="299">
        <v>0</v>
      </c>
      <c r="H147" s="299">
        <v>0</v>
      </c>
      <c r="I147" s="299">
        <v>0</v>
      </c>
      <c r="J147" s="299">
        <v>0</v>
      </c>
      <c r="K147" s="299">
        <v>0</v>
      </c>
      <c r="L147" s="299">
        <v>0</v>
      </c>
      <c r="M147" s="299">
        <v>0</v>
      </c>
      <c r="N147" s="299">
        <v>0</v>
      </c>
      <c r="O147" s="299">
        <v>0</v>
      </c>
      <c r="P147" s="299">
        <v>0</v>
      </c>
      <c r="Q147" s="16">
        <f t="shared" si="2"/>
        <v>5</v>
      </c>
    </row>
    <row r="148" spans="1:17" ht="15">
      <c r="A148" s="299">
        <v>265</v>
      </c>
      <c r="B148" s="299" t="s">
        <v>27</v>
      </c>
      <c r="C148" s="299" t="s">
        <v>413</v>
      </c>
      <c r="D148" s="299" t="s">
        <v>195</v>
      </c>
      <c r="E148" s="299">
        <v>0</v>
      </c>
      <c r="F148" s="299">
        <v>0</v>
      </c>
      <c r="G148" s="299">
        <v>0</v>
      </c>
      <c r="H148" s="299">
        <v>0</v>
      </c>
      <c r="I148" s="299">
        <v>0</v>
      </c>
      <c r="J148" s="299">
        <v>0</v>
      </c>
      <c r="K148" s="299">
        <v>0</v>
      </c>
      <c r="L148" s="299">
        <v>0</v>
      </c>
      <c r="M148" s="299">
        <v>0</v>
      </c>
      <c r="N148" s="299">
        <v>0</v>
      </c>
      <c r="O148" s="299">
        <v>0</v>
      </c>
      <c r="P148" s="299">
        <v>0</v>
      </c>
      <c r="Q148" s="16" t="e">
        <f t="shared" si="2"/>
        <v>#VALUE!</v>
      </c>
    </row>
    <row r="149" spans="1:17" ht="15">
      <c r="A149" s="299">
        <v>268</v>
      </c>
      <c r="B149" s="299" t="s">
        <v>27</v>
      </c>
      <c r="C149" s="299" t="s">
        <v>511</v>
      </c>
      <c r="D149" s="299">
        <v>5.01</v>
      </c>
      <c r="E149" s="299">
        <v>0</v>
      </c>
      <c r="F149" s="299">
        <v>0</v>
      </c>
      <c r="G149" s="299">
        <v>0</v>
      </c>
      <c r="H149" s="299">
        <v>0</v>
      </c>
      <c r="I149" s="299">
        <v>0</v>
      </c>
      <c r="J149" s="299">
        <v>0</v>
      </c>
      <c r="K149" s="71">
        <v>1</v>
      </c>
      <c r="L149" s="299">
        <v>0</v>
      </c>
      <c r="M149" s="299">
        <v>0</v>
      </c>
      <c r="N149" s="299">
        <v>0</v>
      </c>
      <c r="O149" s="299">
        <v>0</v>
      </c>
      <c r="P149" s="299">
        <v>0</v>
      </c>
      <c r="Q149" s="16">
        <f t="shared" si="2"/>
        <v>5</v>
      </c>
    </row>
    <row r="150" spans="1:17" ht="15">
      <c r="A150" s="299">
        <v>270</v>
      </c>
      <c r="B150" s="299" t="s">
        <v>27</v>
      </c>
      <c r="C150" s="299" t="s">
        <v>407</v>
      </c>
      <c r="D150" s="299">
        <v>4.51</v>
      </c>
      <c r="E150" s="299">
        <v>0</v>
      </c>
      <c r="F150" s="299">
        <v>0</v>
      </c>
      <c r="G150" s="299">
        <v>0</v>
      </c>
      <c r="H150" s="299">
        <v>0</v>
      </c>
      <c r="I150" s="299">
        <v>0</v>
      </c>
      <c r="J150" s="299">
        <v>0</v>
      </c>
      <c r="K150" s="71">
        <v>1</v>
      </c>
      <c r="L150" s="299">
        <v>0</v>
      </c>
      <c r="M150" s="299">
        <v>0</v>
      </c>
      <c r="N150" s="299">
        <v>0</v>
      </c>
      <c r="O150" s="299">
        <v>0</v>
      </c>
      <c r="P150" s="299">
        <v>0</v>
      </c>
      <c r="Q150" s="16">
        <f t="shared" si="2"/>
        <v>4.5</v>
      </c>
    </row>
    <row r="151" spans="1:17" ht="12.75" customHeight="1">
      <c r="A151" s="299">
        <v>272</v>
      </c>
      <c r="B151" s="299" t="s">
        <v>27</v>
      </c>
      <c r="C151" s="299" t="s">
        <v>317</v>
      </c>
      <c r="D151" s="299">
        <v>5.02</v>
      </c>
      <c r="E151" s="299">
        <v>0</v>
      </c>
      <c r="F151" s="299">
        <v>0</v>
      </c>
      <c r="G151" s="299">
        <v>0</v>
      </c>
      <c r="H151" s="299">
        <v>0</v>
      </c>
      <c r="I151" s="299">
        <v>0</v>
      </c>
      <c r="J151" s="299">
        <v>0</v>
      </c>
      <c r="K151" s="71">
        <v>1</v>
      </c>
      <c r="L151" s="299">
        <v>0</v>
      </c>
      <c r="M151" s="299">
        <v>0</v>
      </c>
      <c r="N151" s="299">
        <v>0</v>
      </c>
      <c r="O151" s="299">
        <v>0</v>
      </c>
      <c r="P151" s="299">
        <v>0</v>
      </c>
      <c r="Q151" s="16">
        <f t="shared" si="2"/>
        <v>5</v>
      </c>
    </row>
    <row r="152" spans="1:17" ht="12.75" customHeight="1">
      <c r="A152" s="299">
        <v>704</v>
      </c>
      <c r="B152" s="299" t="s">
        <v>27</v>
      </c>
      <c r="C152" s="299" t="s">
        <v>410</v>
      </c>
      <c r="D152" s="299">
        <v>4.01</v>
      </c>
      <c r="E152" s="299">
        <v>0</v>
      </c>
      <c r="F152" s="299">
        <v>0</v>
      </c>
      <c r="G152" s="299">
        <v>0</v>
      </c>
      <c r="H152" s="299">
        <v>0</v>
      </c>
      <c r="I152" s="299">
        <v>0</v>
      </c>
      <c r="J152" s="299">
        <v>0</v>
      </c>
      <c r="K152" s="299">
        <v>0</v>
      </c>
      <c r="L152" s="299">
        <v>0</v>
      </c>
      <c r="M152" s="299">
        <v>0</v>
      </c>
      <c r="N152" s="299">
        <v>0</v>
      </c>
      <c r="O152" s="299">
        <v>0</v>
      </c>
      <c r="P152" s="299">
        <v>0</v>
      </c>
      <c r="Q152" s="16">
        <f t="shared" si="2"/>
        <v>4</v>
      </c>
    </row>
    <row r="153" spans="1:17" ht="12.75" customHeight="1">
      <c r="A153" s="299">
        <v>717</v>
      </c>
      <c r="B153" s="299" t="s">
        <v>27</v>
      </c>
      <c r="C153" s="299" t="s">
        <v>408</v>
      </c>
      <c r="D153" s="299">
        <v>5.02</v>
      </c>
      <c r="E153" s="299">
        <v>0</v>
      </c>
      <c r="F153" s="299">
        <v>0</v>
      </c>
      <c r="G153" s="299">
        <v>0</v>
      </c>
      <c r="H153" s="299">
        <v>0</v>
      </c>
      <c r="I153" s="299">
        <v>0</v>
      </c>
      <c r="J153" s="299">
        <v>0</v>
      </c>
      <c r="K153" s="299">
        <v>0</v>
      </c>
      <c r="L153" s="299">
        <v>0</v>
      </c>
      <c r="M153" s="299">
        <v>0</v>
      </c>
      <c r="N153" s="299">
        <v>0</v>
      </c>
      <c r="O153" s="299">
        <v>0</v>
      </c>
      <c r="P153" s="299">
        <v>0</v>
      </c>
      <c r="Q153" s="16">
        <f t="shared" si="2"/>
        <v>5</v>
      </c>
    </row>
    <row r="154" spans="1:17" ht="12.75" customHeight="1">
      <c r="A154" s="299">
        <v>276</v>
      </c>
      <c r="B154" s="299" t="s">
        <v>28</v>
      </c>
      <c r="C154" s="299" t="s">
        <v>169</v>
      </c>
      <c r="D154" s="299">
        <v>5.52</v>
      </c>
      <c r="E154" s="299">
        <v>0</v>
      </c>
      <c r="F154" s="299">
        <v>0</v>
      </c>
      <c r="G154" s="299">
        <v>0</v>
      </c>
      <c r="H154" s="299">
        <v>0</v>
      </c>
      <c r="I154" s="299">
        <v>0</v>
      </c>
      <c r="J154" s="299">
        <v>0</v>
      </c>
      <c r="K154" s="299">
        <v>0</v>
      </c>
      <c r="L154" s="299">
        <v>0</v>
      </c>
      <c r="M154" s="299">
        <v>0</v>
      </c>
      <c r="N154" s="299">
        <v>0</v>
      </c>
      <c r="O154" s="299">
        <v>0</v>
      </c>
      <c r="P154" s="299">
        <v>0</v>
      </c>
      <c r="Q154" s="16">
        <f t="shared" si="2"/>
        <v>5.5</v>
      </c>
    </row>
    <row r="155" spans="1:17" ht="12.75" customHeight="1">
      <c r="A155" s="299">
        <v>277</v>
      </c>
      <c r="B155" s="299" t="s">
        <v>28</v>
      </c>
      <c r="C155" s="299" t="s">
        <v>238</v>
      </c>
      <c r="D155" s="299">
        <v>5.53</v>
      </c>
      <c r="E155" s="71">
        <v>1</v>
      </c>
      <c r="F155" s="299">
        <v>0</v>
      </c>
      <c r="G155" s="299">
        <v>0</v>
      </c>
      <c r="H155" s="299">
        <v>0</v>
      </c>
      <c r="I155" s="299">
        <v>0</v>
      </c>
      <c r="J155" s="299">
        <v>0</v>
      </c>
      <c r="K155" s="299">
        <v>0</v>
      </c>
      <c r="L155" s="299">
        <v>0</v>
      </c>
      <c r="M155" s="299">
        <v>0</v>
      </c>
      <c r="N155" s="299">
        <v>0</v>
      </c>
      <c r="O155" s="299">
        <v>0</v>
      </c>
      <c r="P155" s="299">
        <v>0</v>
      </c>
      <c r="Q155" s="16">
        <f t="shared" si="2"/>
        <v>5.5</v>
      </c>
    </row>
    <row r="156" spans="1:17" ht="12.75" customHeight="1">
      <c r="A156" s="299">
        <v>280</v>
      </c>
      <c r="B156" s="299" t="s">
        <v>28</v>
      </c>
      <c r="C156" s="299" t="s">
        <v>518</v>
      </c>
      <c r="D156" s="299">
        <v>4.51</v>
      </c>
      <c r="E156" s="299">
        <v>0</v>
      </c>
      <c r="F156" s="299">
        <v>0</v>
      </c>
      <c r="G156" s="299">
        <v>0</v>
      </c>
      <c r="H156" s="299">
        <v>0</v>
      </c>
      <c r="I156" s="299">
        <v>0</v>
      </c>
      <c r="J156" s="299">
        <v>0</v>
      </c>
      <c r="K156" s="299">
        <v>0</v>
      </c>
      <c r="L156" s="299">
        <v>0</v>
      </c>
      <c r="M156" s="299">
        <v>0</v>
      </c>
      <c r="N156" s="299">
        <v>0</v>
      </c>
      <c r="O156" s="299">
        <v>0</v>
      </c>
      <c r="P156" s="299">
        <v>0</v>
      </c>
      <c r="Q156" s="16">
        <f t="shared" si="2"/>
        <v>4.5</v>
      </c>
    </row>
    <row r="157" spans="1:17" ht="12.75" customHeight="1">
      <c r="A157" s="299">
        <v>685</v>
      </c>
      <c r="B157" s="299" t="s">
        <v>35</v>
      </c>
      <c r="C157" s="299" t="s">
        <v>573</v>
      </c>
      <c r="D157" s="299">
        <v>4.01</v>
      </c>
      <c r="E157" s="299">
        <v>0</v>
      </c>
      <c r="F157" s="299">
        <v>0</v>
      </c>
      <c r="G157" s="299">
        <v>0</v>
      </c>
      <c r="H157" s="299">
        <v>0</v>
      </c>
      <c r="I157" s="299">
        <v>0</v>
      </c>
      <c r="J157" s="299">
        <v>0</v>
      </c>
      <c r="K157" s="299">
        <v>0</v>
      </c>
      <c r="L157" s="299">
        <v>0</v>
      </c>
      <c r="M157" s="299">
        <v>0</v>
      </c>
      <c r="N157" s="299">
        <v>0</v>
      </c>
      <c r="O157" s="299">
        <v>0</v>
      </c>
      <c r="P157" s="299">
        <v>0</v>
      </c>
      <c r="Q157" s="16">
        <f t="shared" si="2"/>
        <v>4</v>
      </c>
    </row>
    <row r="158" spans="1:17" ht="12.75" customHeight="1">
      <c r="A158" s="259" t="s">
        <v>672</v>
      </c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1"/>
      <c r="Q158" s="16">
        <f t="shared" si="2"/>
        <v>0</v>
      </c>
    </row>
    <row r="159" spans="1:17" ht="12.75" customHeight="1">
      <c r="A159" s="298" t="s">
        <v>164</v>
      </c>
      <c r="B159" s="298" t="s">
        <v>41</v>
      </c>
      <c r="C159" s="298" t="s">
        <v>42</v>
      </c>
      <c r="D159" s="298" t="s">
        <v>43</v>
      </c>
      <c r="E159" s="298" t="s">
        <v>44</v>
      </c>
      <c r="F159" s="298" t="s">
        <v>45</v>
      </c>
      <c r="G159" s="298" t="s">
        <v>46</v>
      </c>
      <c r="H159" s="298" t="s">
        <v>47</v>
      </c>
      <c r="I159" s="298" t="s">
        <v>48</v>
      </c>
      <c r="J159" s="298" t="s">
        <v>49</v>
      </c>
      <c r="K159" s="298" t="s">
        <v>50</v>
      </c>
      <c r="L159" s="298" t="s">
        <v>51</v>
      </c>
      <c r="M159" s="298" t="s">
        <v>52</v>
      </c>
      <c r="N159" s="298" t="s">
        <v>215</v>
      </c>
      <c r="O159" s="298" t="s">
        <v>32</v>
      </c>
      <c r="P159" s="298" t="s">
        <v>33</v>
      </c>
      <c r="Q159" s="16" t="e">
        <f t="shared" si="2"/>
        <v>#VALUE!</v>
      </c>
    </row>
    <row r="160" spans="1:17" ht="15">
      <c r="A160" s="299">
        <v>282</v>
      </c>
      <c r="B160" s="299" t="s">
        <v>34</v>
      </c>
      <c r="C160" s="299" t="s">
        <v>236</v>
      </c>
      <c r="D160" s="299">
        <v>5.51</v>
      </c>
      <c r="E160" s="299">
        <v>0</v>
      </c>
      <c r="F160" s="71">
        <v>2</v>
      </c>
      <c r="G160" s="299">
        <v>0</v>
      </c>
      <c r="H160" s="299">
        <v>0</v>
      </c>
      <c r="I160" s="299">
        <v>0</v>
      </c>
      <c r="J160" s="299">
        <v>0</v>
      </c>
      <c r="K160" s="299">
        <v>0</v>
      </c>
      <c r="L160" s="299">
        <v>0</v>
      </c>
      <c r="M160" s="299">
        <v>0</v>
      </c>
      <c r="N160" s="299">
        <v>0</v>
      </c>
      <c r="O160" s="299">
        <v>0</v>
      </c>
      <c r="P160" s="299">
        <v>0</v>
      </c>
      <c r="Q160" s="16">
        <f t="shared" si="2"/>
        <v>5.5</v>
      </c>
    </row>
    <row r="161" spans="1:17" ht="15">
      <c r="A161" s="299">
        <v>286</v>
      </c>
      <c r="B161" s="299" t="s">
        <v>26</v>
      </c>
      <c r="C161" s="299" t="s">
        <v>257</v>
      </c>
      <c r="D161" s="299">
        <v>5.51</v>
      </c>
      <c r="E161" s="299">
        <v>0</v>
      </c>
      <c r="F161" s="299">
        <v>0</v>
      </c>
      <c r="G161" s="299">
        <v>0</v>
      </c>
      <c r="H161" s="299">
        <v>0</v>
      </c>
      <c r="I161" s="299">
        <v>0</v>
      </c>
      <c r="J161" s="299">
        <v>0</v>
      </c>
      <c r="K161" s="71">
        <v>1</v>
      </c>
      <c r="L161" s="299">
        <v>0</v>
      </c>
      <c r="M161" s="299">
        <v>0</v>
      </c>
      <c r="N161" s="299">
        <v>0</v>
      </c>
      <c r="O161" s="299">
        <v>0</v>
      </c>
      <c r="P161" s="299">
        <v>0</v>
      </c>
      <c r="Q161" s="16">
        <f t="shared" si="2"/>
        <v>5.5</v>
      </c>
    </row>
    <row r="162" spans="1:17" ht="15">
      <c r="A162" s="299">
        <v>288</v>
      </c>
      <c r="B162" s="299" t="s">
        <v>26</v>
      </c>
      <c r="C162" s="299" t="s">
        <v>574</v>
      </c>
      <c r="D162" s="299">
        <v>5.52</v>
      </c>
      <c r="E162" s="299">
        <v>0</v>
      </c>
      <c r="F162" s="299">
        <v>0</v>
      </c>
      <c r="G162" s="299">
        <v>0</v>
      </c>
      <c r="H162" s="299">
        <v>0</v>
      </c>
      <c r="I162" s="299">
        <v>0</v>
      </c>
      <c r="J162" s="299">
        <v>0</v>
      </c>
      <c r="K162" s="299">
        <v>0</v>
      </c>
      <c r="L162" s="299">
        <v>0</v>
      </c>
      <c r="M162" s="299">
        <v>0</v>
      </c>
      <c r="N162" s="299">
        <v>0</v>
      </c>
      <c r="O162" s="299">
        <v>0</v>
      </c>
      <c r="P162" s="299">
        <v>0</v>
      </c>
      <c r="Q162" s="16">
        <f t="shared" si="2"/>
        <v>5.5</v>
      </c>
    </row>
    <row r="163" spans="1:17" ht="15">
      <c r="A163" s="299">
        <v>290</v>
      </c>
      <c r="B163" s="299" t="s">
        <v>26</v>
      </c>
      <c r="C163" s="299" t="s">
        <v>575</v>
      </c>
      <c r="D163" s="299">
        <v>5.51</v>
      </c>
      <c r="E163" s="299">
        <v>0</v>
      </c>
      <c r="F163" s="299">
        <v>0</v>
      </c>
      <c r="G163" s="299">
        <v>0</v>
      </c>
      <c r="H163" s="299">
        <v>0</v>
      </c>
      <c r="I163" s="299">
        <v>0</v>
      </c>
      <c r="J163" s="299">
        <v>0</v>
      </c>
      <c r="K163" s="71">
        <v>1</v>
      </c>
      <c r="L163" s="299">
        <v>0</v>
      </c>
      <c r="M163" s="299">
        <v>0</v>
      </c>
      <c r="N163" s="299">
        <v>0</v>
      </c>
      <c r="O163" s="299">
        <v>0</v>
      </c>
      <c r="P163" s="299">
        <v>0</v>
      </c>
      <c r="Q163" s="16">
        <f t="shared" si="2"/>
        <v>5.5</v>
      </c>
    </row>
    <row r="164" spans="1:17" ht="15">
      <c r="A164" s="299">
        <v>662</v>
      </c>
      <c r="B164" s="299" t="s">
        <v>26</v>
      </c>
      <c r="C164" s="299" t="s">
        <v>576</v>
      </c>
      <c r="D164" s="299" t="s">
        <v>195</v>
      </c>
      <c r="E164" s="299">
        <v>0</v>
      </c>
      <c r="F164" s="299">
        <v>0</v>
      </c>
      <c r="G164" s="299">
        <v>0</v>
      </c>
      <c r="H164" s="299">
        <v>0</v>
      </c>
      <c r="I164" s="299">
        <v>0</v>
      </c>
      <c r="J164" s="299">
        <v>0</v>
      </c>
      <c r="K164" s="299">
        <v>0</v>
      </c>
      <c r="L164" s="299">
        <v>0</v>
      </c>
      <c r="M164" s="299">
        <v>0</v>
      </c>
      <c r="N164" s="299">
        <v>0</v>
      </c>
      <c r="O164" s="299">
        <v>0</v>
      </c>
      <c r="P164" s="299">
        <v>0</v>
      </c>
      <c r="Q164" s="16" t="e">
        <f t="shared" si="2"/>
        <v>#VALUE!</v>
      </c>
    </row>
    <row r="165" spans="1:17" ht="15">
      <c r="A165" s="299">
        <v>269</v>
      </c>
      <c r="B165" s="299" t="s">
        <v>27</v>
      </c>
      <c r="C165" s="299" t="s">
        <v>316</v>
      </c>
      <c r="D165" s="299">
        <v>4.01</v>
      </c>
      <c r="E165" s="299">
        <v>0</v>
      </c>
      <c r="F165" s="299">
        <v>0</v>
      </c>
      <c r="G165" s="299">
        <v>0</v>
      </c>
      <c r="H165" s="299">
        <v>0</v>
      </c>
      <c r="I165" s="299">
        <v>0</v>
      </c>
      <c r="J165" s="299">
        <v>0</v>
      </c>
      <c r="K165" s="299">
        <v>0</v>
      </c>
      <c r="L165" s="299">
        <v>0</v>
      </c>
      <c r="M165" s="299">
        <v>0</v>
      </c>
      <c r="N165" s="299">
        <v>0</v>
      </c>
      <c r="O165" s="299">
        <v>0</v>
      </c>
      <c r="P165" s="299">
        <v>0</v>
      </c>
      <c r="Q165" s="16">
        <f t="shared" si="2"/>
        <v>4</v>
      </c>
    </row>
    <row r="166" spans="1:17" ht="15">
      <c r="A166" s="299">
        <v>301</v>
      </c>
      <c r="B166" s="299" t="s">
        <v>27</v>
      </c>
      <c r="C166" s="299" t="s">
        <v>577</v>
      </c>
      <c r="D166" s="299">
        <v>5.01</v>
      </c>
      <c r="E166" s="299">
        <v>0</v>
      </c>
      <c r="F166" s="299">
        <v>0</v>
      </c>
      <c r="G166" s="299">
        <v>0</v>
      </c>
      <c r="H166" s="299">
        <v>0</v>
      </c>
      <c r="I166" s="299">
        <v>0</v>
      </c>
      <c r="J166" s="299">
        <v>0</v>
      </c>
      <c r="K166" s="71">
        <v>1</v>
      </c>
      <c r="L166" s="299">
        <v>0</v>
      </c>
      <c r="M166" s="299">
        <v>0</v>
      </c>
      <c r="N166" s="299">
        <v>0</v>
      </c>
      <c r="O166" s="299">
        <v>0</v>
      </c>
      <c r="P166" s="299">
        <v>0</v>
      </c>
      <c r="Q166" s="16">
        <f t="shared" si="2"/>
        <v>5</v>
      </c>
    </row>
    <row r="167" spans="1:17" ht="15">
      <c r="A167" s="299">
        <v>302</v>
      </c>
      <c r="B167" s="299" t="s">
        <v>27</v>
      </c>
      <c r="C167" s="299" t="s">
        <v>221</v>
      </c>
      <c r="D167" s="299">
        <v>5.52</v>
      </c>
      <c r="E167" s="299">
        <v>0</v>
      </c>
      <c r="F167" s="299">
        <v>0</v>
      </c>
      <c r="G167" s="299">
        <v>0</v>
      </c>
      <c r="H167" s="299">
        <v>0</v>
      </c>
      <c r="I167" s="299">
        <v>0</v>
      </c>
      <c r="J167" s="299">
        <v>0</v>
      </c>
      <c r="K167" s="299">
        <v>0</v>
      </c>
      <c r="L167" s="299">
        <v>0</v>
      </c>
      <c r="M167" s="299">
        <v>0</v>
      </c>
      <c r="N167" s="299">
        <v>0</v>
      </c>
      <c r="O167" s="299">
        <v>0</v>
      </c>
      <c r="P167" s="299">
        <v>0</v>
      </c>
      <c r="Q167" s="16">
        <f t="shared" si="2"/>
        <v>5.5</v>
      </c>
    </row>
    <row r="168" spans="1:17" ht="12.75" customHeight="1">
      <c r="A168" s="299">
        <v>303</v>
      </c>
      <c r="B168" s="299" t="s">
        <v>27</v>
      </c>
      <c r="C168" s="299" t="s">
        <v>272</v>
      </c>
      <c r="D168" s="299">
        <v>5.01</v>
      </c>
      <c r="E168" s="299">
        <v>0</v>
      </c>
      <c r="F168" s="299">
        <v>0</v>
      </c>
      <c r="G168" s="299">
        <v>0</v>
      </c>
      <c r="H168" s="299">
        <v>0</v>
      </c>
      <c r="I168" s="299">
        <v>0</v>
      </c>
      <c r="J168" s="299">
        <v>0</v>
      </c>
      <c r="K168" s="299">
        <v>0</v>
      </c>
      <c r="L168" s="299">
        <v>0</v>
      </c>
      <c r="M168" s="299">
        <v>0</v>
      </c>
      <c r="N168" s="299">
        <v>0</v>
      </c>
      <c r="O168" s="299">
        <v>0</v>
      </c>
      <c r="P168" s="299">
        <v>0</v>
      </c>
      <c r="Q168" s="16">
        <f t="shared" si="2"/>
        <v>5</v>
      </c>
    </row>
    <row r="169" spans="1:17" ht="12.75" customHeight="1">
      <c r="A169" s="299">
        <v>697</v>
      </c>
      <c r="B169" s="299" t="s">
        <v>27</v>
      </c>
      <c r="C169" s="299" t="s">
        <v>578</v>
      </c>
      <c r="D169" s="299">
        <v>6.03</v>
      </c>
      <c r="E169" s="299">
        <v>0</v>
      </c>
      <c r="F169" s="299">
        <v>0</v>
      </c>
      <c r="G169" s="299">
        <v>0</v>
      </c>
      <c r="H169" s="299">
        <v>0</v>
      </c>
      <c r="I169" s="299">
        <v>0</v>
      </c>
      <c r="J169" s="299">
        <v>0</v>
      </c>
      <c r="K169" s="299">
        <v>0</v>
      </c>
      <c r="L169" s="299">
        <v>0</v>
      </c>
      <c r="M169" s="299">
        <v>0</v>
      </c>
      <c r="N169" s="299">
        <v>0</v>
      </c>
      <c r="O169" s="299">
        <v>0</v>
      </c>
      <c r="P169" s="299">
        <v>0</v>
      </c>
      <c r="Q169" s="16">
        <f t="shared" si="2"/>
        <v>6</v>
      </c>
    </row>
    <row r="170" spans="1:17" ht="12.75" customHeight="1">
      <c r="A170" s="299">
        <v>712</v>
      </c>
      <c r="B170" s="299" t="s">
        <v>27</v>
      </c>
      <c r="C170" s="299" t="s">
        <v>579</v>
      </c>
      <c r="D170" s="299">
        <v>6.54</v>
      </c>
      <c r="E170" s="71">
        <v>1</v>
      </c>
      <c r="F170" s="299">
        <v>0</v>
      </c>
      <c r="G170" s="299">
        <v>0</v>
      </c>
      <c r="H170" s="299">
        <v>0</v>
      </c>
      <c r="I170" s="299">
        <v>0</v>
      </c>
      <c r="J170" s="299">
        <v>0</v>
      </c>
      <c r="K170" s="299">
        <v>0</v>
      </c>
      <c r="L170" s="299">
        <v>0</v>
      </c>
      <c r="M170" s="299">
        <v>0</v>
      </c>
      <c r="N170" s="299">
        <v>0</v>
      </c>
      <c r="O170" s="299">
        <v>0</v>
      </c>
      <c r="P170" s="299">
        <v>0</v>
      </c>
      <c r="Q170" s="16">
        <f t="shared" si="2"/>
        <v>6.5</v>
      </c>
    </row>
    <row r="171" spans="1:17" ht="12.75" customHeight="1">
      <c r="A171" s="299">
        <v>309</v>
      </c>
      <c r="B171" s="299" t="s">
        <v>28</v>
      </c>
      <c r="C171" s="299" t="s">
        <v>326</v>
      </c>
      <c r="D171" s="299">
        <v>5.52</v>
      </c>
      <c r="E171" s="299">
        <v>0</v>
      </c>
      <c r="F171" s="299">
        <v>0</v>
      </c>
      <c r="G171" s="299">
        <v>0</v>
      </c>
      <c r="H171" s="299">
        <v>0</v>
      </c>
      <c r="I171" s="299">
        <v>0</v>
      </c>
      <c r="J171" s="299">
        <v>0</v>
      </c>
      <c r="K171" s="299">
        <v>0</v>
      </c>
      <c r="L171" s="299">
        <v>0</v>
      </c>
      <c r="M171" s="71">
        <v>1</v>
      </c>
      <c r="N171" s="299">
        <v>0</v>
      </c>
      <c r="O171" s="299">
        <v>0</v>
      </c>
      <c r="P171" s="299">
        <v>0</v>
      </c>
      <c r="Q171" s="16">
        <f t="shared" si="2"/>
        <v>5.5</v>
      </c>
    </row>
    <row r="172" spans="1:17" ht="12.75" customHeight="1">
      <c r="A172" s="299">
        <v>313</v>
      </c>
      <c r="B172" s="299" t="s">
        <v>28</v>
      </c>
      <c r="C172" s="299" t="s">
        <v>580</v>
      </c>
      <c r="D172" s="299">
        <v>5.01</v>
      </c>
      <c r="E172" s="299">
        <v>0</v>
      </c>
      <c r="F172" s="299">
        <v>0</v>
      </c>
      <c r="G172" s="299">
        <v>0</v>
      </c>
      <c r="H172" s="299">
        <v>0</v>
      </c>
      <c r="I172" s="299">
        <v>0</v>
      </c>
      <c r="J172" s="299">
        <v>0</v>
      </c>
      <c r="K172" s="71">
        <v>1</v>
      </c>
      <c r="L172" s="299">
        <v>0</v>
      </c>
      <c r="M172" s="299">
        <v>0</v>
      </c>
      <c r="N172" s="299">
        <v>0</v>
      </c>
      <c r="O172" s="299">
        <v>0</v>
      </c>
      <c r="P172" s="299">
        <v>0</v>
      </c>
      <c r="Q172" s="16">
        <f t="shared" si="2"/>
        <v>5</v>
      </c>
    </row>
    <row r="173" spans="1:17" ht="12.75" customHeight="1">
      <c r="A173" s="299">
        <v>315</v>
      </c>
      <c r="B173" s="299" t="s">
        <v>28</v>
      </c>
      <c r="C173" s="299" t="s">
        <v>279</v>
      </c>
      <c r="D173" s="299">
        <v>5.01</v>
      </c>
      <c r="E173" s="299">
        <v>0</v>
      </c>
      <c r="F173" s="299">
        <v>0</v>
      </c>
      <c r="G173" s="299">
        <v>0</v>
      </c>
      <c r="H173" s="299">
        <v>0</v>
      </c>
      <c r="I173" s="299">
        <v>0</v>
      </c>
      <c r="J173" s="299">
        <v>0</v>
      </c>
      <c r="K173" s="299">
        <v>0</v>
      </c>
      <c r="L173" s="299">
        <v>0</v>
      </c>
      <c r="M173" s="299">
        <v>0</v>
      </c>
      <c r="N173" s="299">
        <v>0</v>
      </c>
      <c r="O173" s="299">
        <v>0</v>
      </c>
      <c r="P173" s="299">
        <v>0</v>
      </c>
      <c r="Q173" s="16">
        <f t="shared" si="2"/>
        <v>5</v>
      </c>
    </row>
    <row r="174" spans="1:17" ht="12.75" customHeight="1">
      <c r="A174" s="299">
        <v>686</v>
      </c>
      <c r="B174" s="299" t="s">
        <v>35</v>
      </c>
      <c r="C174" s="299" t="s">
        <v>167</v>
      </c>
      <c r="D174" s="299">
        <v>5.01</v>
      </c>
      <c r="E174" s="299">
        <v>0</v>
      </c>
      <c r="F174" s="299">
        <v>0</v>
      </c>
      <c r="G174" s="299">
        <v>0</v>
      </c>
      <c r="H174" s="299">
        <v>0</v>
      </c>
      <c r="I174" s="299">
        <v>0</v>
      </c>
      <c r="J174" s="299">
        <v>0</v>
      </c>
      <c r="K174" s="299">
        <v>0</v>
      </c>
      <c r="L174" s="299">
        <v>0</v>
      </c>
      <c r="M174" s="299">
        <v>0</v>
      </c>
      <c r="N174" s="299">
        <v>0</v>
      </c>
      <c r="O174" s="299">
        <v>0</v>
      </c>
      <c r="P174" s="299">
        <v>0</v>
      </c>
      <c r="Q174" s="16">
        <f t="shared" si="2"/>
        <v>5</v>
      </c>
    </row>
    <row r="175" spans="1:17" ht="12.75" customHeight="1">
      <c r="A175" s="259" t="s">
        <v>673</v>
      </c>
      <c r="B175" s="260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1"/>
      <c r="Q175" s="16">
        <f t="shared" si="2"/>
        <v>0</v>
      </c>
    </row>
    <row r="176" spans="1:17" ht="12.75" customHeight="1">
      <c r="A176" s="298" t="s">
        <v>164</v>
      </c>
      <c r="B176" s="298" t="s">
        <v>41</v>
      </c>
      <c r="C176" s="298" t="s">
        <v>42</v>
      </c>
      <c r="D176" s="298" t="s">
        <v>43</v>
      </c>
      <c r="E176" s="298" t="s">
        <v>44</v>
      </c>
      <c r="F176" s="298" t="s">
        <v>45</v>
      </c>
      <c r="G176" s="298" t="s">
        <v>46</v>
      </c>
      <c r="H176" s="298" t="s">
        <v>47</v>
      </c>
      <c r="I176" s="298" t="s">
        <v>48</v>
      </c>
      <c r="J176" s="298" t="s">
        <v>49</v>
      </c>
      <c r="K176" s="298" t="s">
        <v>50</v>
      </c>
      <c r="L176" s="298" t="s">
        <v>51</v>
      </c>
      <c r="M176" s="298" t="s">
        <v>52</v>
      </c>
      <c r="N176" s="298" t="s">
        <v>215</v>
      </c>
      <c r="O176" s="298" t="s">
        <v>32</v>
      </c>
      <c r="P176" s="298" t="s">
        <v>33</v>
      </c>
      <c r="Q176" s="16" t="e">
        <f t="shared" si="2"/>
        <v>#VALUE!</v>
      </c>
    </row>
    <row r="177" spans="1:17" ht="15">
      <c r="A177" s="299">
        <v>318</v>
      </c>
      <c r="B177" s="299" t="s">
        <v>34</v>
      </c>
      <c r="C177" s="299" t="s">
        <v>581</v>
      </c>
      <c r="D177" s="299">
        <v>6.02</v>
      </c>
      <c r="E177" s="299">
        <v>0</v>
      </c>
      <c r="F177" s="71">
        <v>1</v>
      </c>
      <c r="G177" s="299">
        <v>0</v>
      </c>
      <c r="H177" s="299">
        <v>0</v>
      </c>
      <c r="I177" s="299">
        <v>0</v>
      </c>
      <c r="J177" s="299">
        <v>0</v>
      </c>
      <c r="K177" s="299">
        <v>0</v>
      </c>
      <c r="L177" s="299">
        <v>0</v>
      </c>
      <c r="M177" s="299">
        <v>0</v>
      </c>
      <c r="N177" s="299">
        <v>0</v>
      </c>
      <c r="O177" s="299">
        <v>0</v>
      </c>
      <c r="P177" s="299">
        <v>0</v>
      </c>
      <c r="Q177" s="16">
        <f t="shared" si="2"/>
        <v>6</v>
      </c>
    </row>
    <row r="178" spans="1:17" ht="15">
      <c r="A178" s="299">
        <v>319</v>
      </c>
      <c r="B178" s="299" t="s">
        <v>26</v>
      </c>
      <c r="C178" s="299" t="s">
        <v>318</v>
      </c>
      <c r="D178" s="299">
        <v>6.02</v>
      </c>
      <c r="E178" s="299">
        <v>0</v>
      </c>
      <c r="F178" s="299">
        <v>0</v>
      </c>
      <c r="G178" s="299">
        <v>0</v>
      </c>
      <c r="H178" s="299">
        <v>0</v>
      </c>
      <c r="I178" s="299">
        <v>0</v>
      </c>
      <c r="J178" s="299">
        <v>0</v>
      </c>
      <c r="K178" s="299">
        <v>0</v>
      </c>
      <c r="L178" s="299">
        <v>0</v>
      </c>
      <c r="M178" s="299">
        <v>0</v>
      </c>
      <c r="N178" s="299">
        <v>0</v>
      </c>
      <c r="O178" s="299">
        <v>0</v>
      </c>
      <c r="P178" s="299">
        <v>0</v>
      </c>
      <c r="Q178" s="16">
        <f t="shared" si="2"/>
        <v>6</v>
      </c>
    </row>
    <row r="179" spans="1:17" ht="15">
      <c r="A179" s="299">
        <v>323</v>
      </c>
      <c r="B179" s="299" t="s">
        <v>26</v>
      </c>
      <c r="C179" s="299" t="s">
        <v>582</v>
      </c>
      <c r="D179" s="299">
        <v>5.51</v>
      </c>
      <c r="E179" s="299">
        <v>0</v>
      </c>
      <c r="F179" s="299">
        <v>0</v>
      </c>
      <c r="G179" s="299">
        <v>0</v>
      </c>
      <c r="H179" s="299">
        <v>0</v>
      </c>
      <c r="I179" s="299">
        <v>0</v>
      </c>
      <c r="J179" s="299">
        <v>0</v>
      </c>
      <c r="K179" s="299">
        <v>0</v>
      </c>
      <c r="L179" s="299">
        <v>0</v>
      </c>
      <c r="M179" s="299">
        <v>0</v>
      </c>
      <c r="N179" s="299">
        <v>0</v>
      </c>
      <c r="O179" s="299">
        <v>0</v>
      </c>
      <c r="P179" s="299">
        <v>0</v>
      </c>
      <c r="Q179" s="16">
        <f t="shared" si="2"/>
        <v>5.5</v>
      </c>
    </row>
    <row r="180" spans="1:17" ht="15">
      <c r="A180" s="299">
        <v>324</v>
      </c>
      <c r="B180" s="299" t="s">
        <v>26</v>
      </c>
      <c r="C180" s="299" t="s">
        <v>583</v>
      </c>
      <c r="D180" s="299" t="s">
        <v>195</v>
      </c>
      <c r="E180" s="299">
        <v>0</v>
      </c>
      <c r="F180" s="299">
        <v>0</v>
      </c>
      <c r="G180" s="299">
        <v>0</v>
      </c>
      <c r="H180" s="299">
        <v>0</v>
      </c>
      <c r="I180" s="299">
        <v>0</v>
      </c>
      <c r="J180" s="299">
        <v>0</v>
      </c>
      <c r="K180" s="299">
        <v>0</v>
      </c>
      <c r="L180" s="299">
        <v>0</v>
      </c>
      <c r="M180" s="299">
        <v>0</v>
      </c>
      <c r="N180" s="299">
        <v>0</v>
      </c>
      <c r="O180" s="299">
        <v>0</v>
      </c>
      <c r="P180" s="299">
        <v>0</v>
      </c>
      <c r="Q180" s="16" t="e">
        <f t="shared" si="2"/>
        <v>#VALUE!</v>
      </c>
    </row>
    <row r="181" spans="1:17" ht="15">
      <c r="A181" s="299">
        <v>326</v>
      </c>
      <c r="B181" s="299" t="s">
        <v>26</v>
      </c>
      <c r="C181" s="299" t="s">
        <v>584</v>
      </c>
      <c r="D181" s="299">
        <v>5.01</v>
      </c>
      <c r="E181" s="299">
        <v>0</v>
      </c>
      <c r="F181" s="299">
        <v>0</v>
      </c>
      <c r="G181" s="299">
        <v>0</v>
      </c>
      <c r="H181" s="299">
        <v>0</v>
      </c>
      <c r="I181" s="299">
        <v>0</v>
      </c>
      <c r="J181" s="299">
        <v>0</v>
      </c>
      <c r="K181" s="299">
        <v>0</v>
      </c>
      <c r="L181" s="71">
        <v>1</v>
      </c>
      <c r="M181" s="299">
        <v>0</v>
      </c>
      <c r="N181" s="299">
        <v>0</v>
      </c>
      <c r="O181" s="299">
        <v>0</v>
      </c>
      <c r="P181" s="299">
        <v>0</v>
      </c>
      <c r="Q181" s="16">
        <f t="shared" si="2"/>
        <v>5</v>
      </c>
    </row>
    <row r="182" spans="1:17" ht="15">
      <c r="A182" s="299">
        <v>331</v>
      </c>
      <c r="B182" s="299" t="s">
        <v>27</v>
      </c>
      <c r="C182" s="299" t="s">
        <v>297</v>
      </c>
      <c r="D182" s="299">
        <v>7.04</v>
      </c>
      <c r="E182" s="299">
        <v>0</v>
      </c>
      <c r="F182" s="299">
        <v>0</v>
      </c>
      <c r="G182" s="299">
        <v>0</v>
      </c>
      <c r="H182" s="299">
        <v>0</v>
      </c>
      <c r="I182" s="71">
        <v>1</v>
      </c>
      <c r="J182" s="299">
        <v>0</v>
      </c>
      <c r="K182" s="299">
        <v>0</v>
      </c>
      <c r="L182" s="299">
        <v>0</v>
      </c>
      <c r="M182" s="299">
        <v>0</v>
      </c>
      <c r="N182" s="299">
        <v>0</v>
      </c>
      <c r="O182" s="299">
        <v>0</v>
      </c>
      <c r="P182" s="299">
        <v>0</v>
      </c>
      <c r="Q182" s="16">
        <f t="shared" si="2"/>
        <v>7</v>
      </c>
    </row>
    <row r="183" spans="1:17" ht="15">
      <c r="A183" s="299">
        <v>335</v>
      </c>
      <c r="B183" s="299" t="s">
        <v>27</v>
      </c>
      <c r="C183" s="299" t="s">
        <v>319</v>
      </c>
      <c r="D183" s="299">
        <v>6.02</v>
      </c>
      <c r="E183" s="299">
        <v>0</v>
      </c>
      <c r="F183" s="299">
        <v>0</v>
      </c>
      <c r="G183" s="299">
        <v>0</v>
      </c>
      <c r="H183" s="299">
        <v>0</v>
      </c>
      <c r="I183" s="299">
        <v>0</v>
      </c>
      <c r="J183" s="299">
        <v>0</v>
      </c>
      <c r="K183" s="299">
        <v>0</v>
      </c>
      <c r="L183" s="299">
        <v>0</v>
      </c>
      <c r="M183" s="299">
        <v>0</v>
      </c>
      <c r="N183" s="299">
        <v>0</v>
      </c>
      <c r="O183" s="299">
        <v>0</v>
      </c>
      <c r="P183" s="299">
        <v>0</v>
      </c>
      <c r="Q183" s="16">
        <f t="shared" si="2"/>
        <v>6</v>
      </c>
    </row>
    <row r="184" spans="1:17" ht="15">
      <c r="A184" s="299">
        <v>337</v>
      </c>
      <c r="B184" s="299" t="s">
        <v>27</v>
      </c>
      <c r="C184" s="299" t="s">
        <v>416</v>
      </c>
      <c r="D184" s="299">
        <v>5.51</v>
      </c>
      <c r="E184" s="299">
        <v>0</v>
      </c>
      <c r="F184" s="299">
        <v>0</v>
      </c>
      <c r="G184" s="299">
        <v>0</v>
      </c>
      <c r="H184" s="299">
        <v>0</v>
      </c>
      <c r="I184" s="299">
        <v>0</v>
      </c>
      <c r="J184" s="299">
        <v>0</v>
      </c>
      <c r="K184" s="299">
        <v>0</v>
      </c>
      <c r="L184" s="299">
        <v>0</v>
      </c>
      <c r="M184" s="299">
        <v>0</v>
      </c>
      <c r="N184" s="299">
        <v>0</v>
      </c>
      <c r="O184" s="299">
        <v>0</v>
      </c>
      <c r="P184" s="299">
        <v>0</v>
      </c>
      <c r="Q184" s="16">
        <f t="shared" si="2"/>
        <v>5.5</v>
      </c>
    </row>
    <row r="185" spans="1:17" ht="12.75" customHeight="1">
      <c r="A185" s="299">
        <v>338</v>
      </c>
      <c r="B185" s="299" t="s">
        <v>27</v>
      </c>
      <c r="C185" s="299" t="s">
        <v>244</v>
      </c>
      <c r="D185" s="299">
        <v>6.53</v>
      </c>
      <c r="E185" s="299">
        <v>0</v>
      </c>
      <c r="F185" s="299">
        <v>0</v>
      </c>
      <c r="G185" s="299">
        <v>0</v>
      </c>
      <c r="H185" s="299">
        <v>0</v>
      </c>
      <c r="I185" s="299">
        <v>0</v>
      </c>
      <c r="J185" s="299">
        <v>0</v>
      </c>
      <c r="K185" s="71">
        <v>1</v>
      </c>
      <c r="L185" s="299">
        <v>0</v>
      </c>
      <c r="M185" s="299">
        <v>0</v>
      </c>
      <c r="N185" s="299">
        <v>0</v>
      </c>
      <c r="O185" s="299">
        <v>0</v>
      </c>
      <c r="P185" s="299">
        <v>0</v>
      </c>
      <c r="Q185" s="16">
        <f t="shared" si="2"/>
        <v>6.5</v>
      </c>
    </row>
    <row r="186" spans="1:17" ht="12.75" customHeight="1">
      <c r="A186" s="299">
        <v>342</v>
      </c>
      <c r="B186" s="299" t="s">
        <v>27</v>
      </c>
      <c r="C186" s="299" t="s">
        <v>250</v>
      </c>
      <c r="D186" s="299">
        <v>6.54</v>
      </c>
      <c r="E186" s="71">
        <v>1</v>
      </c>
      <c r="F186" s="299">
        <v>0</v>
      </c>
      <c r="G186" s="299">
        <v>0</v>
      </c>
      <c r="H186" s="299">
        <v>0</v>
      </c>
      <c r="I186" s="299">
        <v>0</v>
      </c>
      <c r="J186" s="299">
        <v>0</v>
      </c>
      <c r="K186" s="71">
        <v>1</v>
      </c>
      <c r="L186" s="299">
        <v>0</v>
      </c>
      <c r="M186" s="299">
        <v>0</v>
      </c>
      <c r="N186" s="299">
        <v>0</v>
      </c>
      <c r="O186" s="71">
        <v>1</v>
      </c>
      <c r="P186" s="299">
        <v>0</v>
      </c>
      <c r="Q186" s="16">
        <f t="shared" si="2"/>
        <v>6.5</v>
      </c>
    </row>
    <row r="187" spans="1:17" ht="12.75" customHeight="1">
      <c r="A187" s="299">
        <v>645</v>
      </c>
      <c r="B187" s="299" t="s">
        <v>27</v>
      </c>
      <c r="C187" s="299" t="s">
        <v>585</v>
      </c>
      <c r="D187" s="299">
        <v>6.53</v>
      </c>
      <c r="E187" s="299">
        <v>0</v>
      </c>
      <c r="F187" s="299">
        <v>0</v>
      </c>
      <c r="G187" s="299">
        <v>0</v>
      </c>
      <c r="H187" s="299">
        <v>0</v>
      </c>
      <c r="I187" s="299">
        <v>0</v>
      </c>
      <c r="J187" s="299">
        <v>0</v>
      </c>
      <c r="K187" s="299">
        <v>0</v>
      </c>
      <c r="L187" s="299">
        <v>0</v>
      </c>
      <c r="M187" s="299">
        <v>0</v>
      </c>
      <c r="N187" s="299">
        <v>0</v>
      </c>
      <c r="O187" s="299">
        <v>0</v>
      </c>
      <c r="P187" s="299">
        <v>0</v>
      </c>
      <c r="Q187" s="16">
        <f t="shared" si="2"/>
        <v>6.5</v>
      </c>
    </row>
    <row r="188" spans="1:17" ht="12.75" customHeight="1">
      <c r="A188" s="299">
        <v>665</v>
      </c>
      <c r="B188" s="299" t="s">
        <v>27</v>
      </c>
      <c r="C188" s="299" t="s">
        <v>320</v>
      </c>
      <c r="D188" s="299">
        <v>6.02</v>
      </c>
      <c r="E188" s="299">
        <v>0</v>
      </c>
      <c r="F188" s="299">
        <v>0</v>
      </c>
      <c r="G188" s="299">
        <v>0</v>
      </c>
      <c r="H188" s="299">
        <v>0</v>
      </c>
      <c r="I188" s="299">
        <v>0</v>
      </c>
      <c r="J188" s="299">
        <v>0</v>
      </c>
      <c r="K188" s="299">
        <v>0</v>
      </c>
      <c r="L188" s="299">
        <v>0</v>
      </c>
      <c r="M188" s="299">
        <v>0</v>
      </c>
      <c r="N188" s="299">
        <v>0</v>
      </c>
      <c r="O188" s="299">
        <v>0</v>
      </c>
      <c r="P188" s="299">
        <v>0</v>
      </c>
      <c r="Q188" s="16">
        <f t="shared" si="2"/>
        <v>6</v>
      </c>
    </row>
    <row r="189" spans="1:17" ht="12.75" customHeight="1">
      <c r="A189" s="299">
        <v>344</v>
      </c>
      <c r="B189" s="299" t="s">
        <v>28</v>
      </c>
      <c r="C189" s="299" t="s">
        <v>321</v>
      </c>
      <c r="D189" s="299">
        <v>5.01</v>
      </c>
      <c r="E189" s="299">
        <v>0</v>
      </c>
      <c r="F189" s="299">
        <v>0</v>
      </c>
      <c r="G189" s="299">
        <v>0</v>
      </c>
      <c r="H189" s="299">
        <v>0</v>
      </c>
      <c r="I189" s="299">
        <v>0</v>
      </c>
      <c r="J189" s="299">
        <v>0</v>
      </c>
      <c r="K189" s="299">
        <v>0</v>
      </c>
      <c r="L189" s="299">
        <v>0</v>
      </c>
      <c r="M189" s="299">
        <v>0</v>
      </c>
      <c r="N189" s="299">
        <v>0</v>
      </c>
      <c r="O189" s="299">
        <v>0</v>
      </c>
      <c r="P189" s="299">
        <v>0</v>
      </c>
      <c r="Q189" s="16">
        <f t="shared" si="2"/>
        <v>5</v>
      </c>
    </row>
    <row r="190" spans="1:17" ht="12.75" customHeight="1">
      <c r="A190" s="299">
        <v>345</v>
      </c>
      <c r="B190" s="299" t="s">
        <v>28</v>
      </c>
      <c r="C190" s="299" t="s">
        <v>586</v>
      </c>
      <c r="D190" s="299">
        <v>7.03</v>
      </c>
      <c r="E190" s="299">
        <v>0</v>
      </c>
      <c r="F190" s="299">
        <v>0</v>
      </c>
      <c r="G190" s="299">
        <v>0</v>
      </c>
      <c r="H190" s="299">
        <v>0</v>
      </c>
      <c r="I190" s="299">
        <v>0</v>
      </c>
      <c r="J190" s="299">
        <v>0</v>
      </c>
      <c r="K190" s="299">
        <v>0</v>
      </c>
      <c r="L190" s="299">
        <v>0</v>
      </c>
      <c r="M190" s="299">
        <v>0</v>
      </c>
      <c r="N190" s="299">
        <v>0</v>
      </c>
      <c r="O190" s="299">
        <v>0</v>
      </c>
      <c r="P190" s="299">
        <v>0</v>
      </c>
      <c r="Q190" s="16">
        <f t="shared" si="2"/>
        <v>7</v>
      </c>
    </row>
    <row r="191" spans="1:17" ht="12.75" customHeight="1">
      <c r="A191" s="299">
        <v>676</v>
      </c>
      <c r="B191" s="299" t="s">
        <v>35</v>
      </c>
      <c r="C191" s="299" t="s">
        <v>166</v>
      </c>
      <c r="D191" s="299">
        <v>7.03</v>
      </c>
      <c r="E191" s="299">
        <v>0</v>
      </c>
      <c r="F191" s="299">
        <v>0</v>
      </c>
      <c r="G191" s="299">
        <v>0</v>
      </c>
      <c r="H191" s="299">
        <v>0</v>
      </c>
      <c r="I191" s="299">
        <v>0</v>
      </c>
      <c r="J191" s="299">
        <v>0</v>
      </c>
      <c r="K191" s="299">
        <v>0</v>
      </c>
      <c r="L191" s="299">
        <v>0</v>
      </c>
      <c r="M191" s="299">
        <v>0</v>
      </c>
      <c r="N191" s="299">
        <v>0</v>
      </c>
      <c r="O191" s="299">
        <v>0</v>
      </c>
      <c r="P191" s="299">
        <v>0</v>
      </c>
      <c r="Q191" s="16">
        <f t="shared" si="2"/>
        <v>7</v>
      </c>
    </row>
    <row r="192" spans="1:17" ht="12.75" customHeight="1">
      <c r="A192" s="259" t="s">
        <v>674</v>
      </c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1"/>
      <c r="Q192" s="16">
        <f t="shared" si="2"/>
        <v>0</v>
      </c>
    </row>
    <row r="193" spans="1:17" ht="12.75" customHeight="1">
      <c r="A193" s="298" t="s">
        <v>164</v>
      </c>
      <c r="B193" s="298" t="s">
        <v>41</v>
      </c>
      <c r="C193" s="298" t="s">
        <v>42</v>
      </c>
      <c r="D193" s="298" t="s">
        <v>43</v>
      </c>
      <c r="E193" s="298" t="s">
        <v>44</v>
      </c>
      <c r="F193" s="298" t="s">
        <v>45</v>
      </c>
      <c r="G193" s="298" t="s">
        <v>46</v>
      </c>
      <c r="H193" s="298" t="s">
        <v>47</v>
      </c>
      <c r="I193" s="298" t="s">
        <v>48</v>
      </c>
      <c r="J193" s="298" t="s">
        <v>49</v>
      </c>
      <c r="K193" s="298" t="s">
        <v>50</v>
      </c>
      <c r="L193" s="298" t="s">
        <v>51</v>
      </c>
      <c r="M193" s="298" t="s">
        <v>52</v>
      </c>
      <c r="N193" s="298" t="s">
        <v>215</v>
      </c>
      <c r="O193" s="298" t="s">
        <v>32</v>
      </c>
      <c r="P193" s="298" t="s">
        <v>33</v>
      </c>
      <c r="Q193" s="16" t="e">
        <f t="shared" si="2"/>
        <v>#VALUE!</v>
      </c>
    </row>
    <row r="194" spans="1:17" ht="15">
      <c r="A194" s="299">
        <v>352</v>
      </c>
      <c r="B194" s="299" t="s">
        <v>34</v>
      </c>
      <c r="C194" s="299" t="s">
        <v>322</v>
      </c>
      <c r="D194" s="299">
        <v>6.02</v>
      </c>
      <c r="E194" s="299">
        <v>0</v>
      </c>
      <c r="F194" s="71">
        <v>1</v>
      </c>
      <c r="G194" s="299">
        <v>0</v>
      </c>
      <c r="H194" s="299">
        <v>0</v>
      </c>
      <c r="I194" s="299">
        <v>0</v>
      </c>
      <c r="J194" s="299">
        <v>0</v>
      </c>
      <c r="K194" s="299">
        <v>0</v>
      </c>
      <c r="L194" s="299">
        <v>0</v>
      </c>
      <c r="M194" s="299">
        <v>0</v>
      </c>
      <c r="N194" s="299">
        <v>0</v>
      </c>
      <c r="O194" s="299">
        <v>0</v>
      </c>
      <c r="P194" s="299">
        <v>0</v>
      </c>
      <c r="Q194" s="16">
        <f aca="true" t="shared" si="3" ref="Q194:Q257">FLOOR((IF(D194="6*","sv",D194+0)),0.1)</f>
        <v>6</v>
      </c>
    </row>
    <row r="195" spans="1:17" ht="15">
      <c r="A195" s="299">
        <v>357</v>
      </c>
      <c r="B195" s="299" t="s">
        <v>26</v>
      </c>
      <c r="C195" s="299" t="s">
        <v>587</v>
      </c>
      <c r="D195" s="299">
        <v>5.51</v>
      </c>
      <c r="E195" s="299">
        <v>0</v>
      </c>
      <c r="F195" s="299">
        <v>0</v>
      </c>
      <c r="G195" s="299">
        <v>0</v>
      </c>
      <c r="H195" s="299">
        <v>0</v>
      </c>
      <c r="I195" s="299">
        <v>0</v>
      </c>
      <c r="J195" s="299">
        <v>0</v>
      </c>
      <c r="K195" s="71">
        <v>1</v>
      </c>
      <c r="L195" s="299">
        <v>0</v>
      </c>
      <c r="M195" s="299">
        <v>0</v>
      </c>
      <c r="N195" s="299">
        <v>0</v>
      </c>
      <c r="O195" s="299">
        <v>0</v>
      </c>
      <c r="P195" s="299">
        <v>0</v>
      </c>
      <c r="Q195" s="16">
        <f t="shared" si="3"/>
        <v>5.5</v>
      </c>
    </row>
    <row r="196" spans="1:17" ht="15">
      <c r="A196" s="299">
        <v>358</v>
      </c>
      <c r="B196" s="299" t="s">
        <v>26</v>
      </c>
      <c r="C196" s="299" t="s">
        <v>398</v>
      </c>
      <c r="D196" s="299">
        <v>5.52</v>
      </c>
      <c r="E196" s="299">
        <v>0</v>
      </c>
      <c r="F196" s="299">
        <v>0</v>
      </c>
      <c r="G196" s="299">
        <v>0</v>
      </c>
      <c r="H196" s="299">
        <v>0</v>
      </c>
      <c r="I196" s="299">
        <v>0</v>
      </c>
      <c r="J196" s="299">
        <v>0</v>
      </c>
      <c r="K196" s="299">
        <v>0</v>
      </c>
      <c r="L196" s="299">
        <v>0</v>
      </c>
      <c r="M196" s="299">
        <v>0</v>
      </c>
      <c r="N196" s="299">
        <v>0</v>
      </c>
      <c r="O196" s="299">
        <v>0</v>
      </c>
      <c r="P196" s="299">
        <v>0</v>
      </c>
      <c r="Q196" s="16">
        <f t="shared" si="3"/>
        <v>5.5</v>
      </c>
    </row>
    <row r="197" spans="1:17" ht="15">
      <c r="A197" s="299">
        <v>361</v>
      </c>
      <c r="B197" s="299" t="s">
        <v>26</v>
      </c>
      <c r="C197" s="299" t="s">
        <v>588</v>
      </c>
      <c r="D197" s="299">
        <v>6.02</v>
      </c>
      <c r="E197" s="299">
        <v>0</v>
      </c>
      <c r="F197" s="299">
        <v>0</v>
      </c>
      <c r="G197" s="299">
        <v>0</v>
      </c>
      <c r="H197" s="299">
        <v>0</v>
      </c>
      <c r="I197" s="299">
        <v>0</v>
      </c>
      <c r="J197" s="299">
        <v>0</v>
      </c>
      <c r="K197" s="299">
        <v>0</v>
      </c>
      <c r="L197" s="299">
        <v>0</v>
      </c>
      <c r="M197" s="299">
        <v>0</v>
      </c>
      <c r="N197" s="299">
        <v>0</v>
      </c>
      <c r="O197" s="299">
        <v>0</v>
      </c>
      <c r="P197" s="299">
        <v>0</v>
      </c>
      <c r="Q197" s="16">
        <f t="shared" si="3"/>
        <v>6</v>
      </c>
    </row>
    <row r="198" spans="1:17" ht="15">
      <c r="A198" s="299">
        <v>365</v>
      </c>
      <c r="B198" s="299" t="s">
        <v>26</v>
      </c>
      <c r="C198" s="299" t="s">
        <v>510</v>
      </c>
      <c r="D198" s="299">
        <v>5.01</v>
      </c>
      <c r="E198" s="299">
        <v>0</v>
      </c>
      <c r="F198" s="299">
        <v>0</v>
      </c>
      <c r="G198" s="299">
        <v>0</v>
      </c>
      <c r="H198" s="299">
        <v>0</v>
      </c>
      <c r="I198" s="299">
        <v>0</v>
      </c>
      <c r="J198" s="299">
        <v>0</v>
      </c>
      <c r="K198" s="299">
        <v>0</v>
      </c>
      <c r="L198" s="299">
        <v>0</v>
      </c>
      <c r="M198" s="299">
        <v>0</v>
      </c>
      <c r="N198" s="299">
        <v>0</v>
      </c>
      <c r="O198" s="299">
        <v>0</v>
      </c>
      <c r="P198" s="299">
        <v>0</v>
      </c>
      <c r="Q198" s="16">
        <f t="shared" si="3"/>
        <v>5</v>
      </c>
    </row>
    <row r="199" spans="1:17" ht="15">
      <c r="A199" s="299">
        <v>460</v>
      </c>
      <c r="B199" s="299" t="s">
        <v>26</v>
      </c>
      <c r="C199" s="299" t="s">
        <v>397</v>
      </c>
      <c r="D199" s="299">
        <v>5.01</v>
      </c>
      <c r="E199" s="299">
        <v>0</v>
      </c>
      <c r="F199" s="299">
        <v>0</v>
      </c>
      <c r="G199" s="299">
        <v>0</v>
      </c>
      <c r="H199" s="299">
        <v>0</v>
      </c>
      <c r="I199" s="299">
        <v>0</v>
      </c>
      <c r="J199" s="299">
        <v>0</v>
      </c>
      <c r="K199" s="299">
        <v>0</v>
      </c>
      <c r="L199" s="71">
        <v>1</v>
      </c>
      <c r="M199" s="299">
        <v>0</v>
      </c>
      <c r="N199" s="299">
        <v>0</v>
      </c>
      <c r="O199" s="299">
        <v>0</v>
      </c>
      <c r="P199" s="299">
        <v>0</v>
      </c>
      <c r="Q199" s="16">
        <f t="shared" si="3"/>
        <v>5</v>
      </c>
    </row>
    <row r="200" spans="1:17" ht="15">
      <c r="A200" s="299">
        <v>234</v>
      </c>
      <c r="B200" s="299" t="s">
        <v>27</v>
      </c>
      <c r="C200" s="299" t="s">
        <v>197</v>
      </c>
      <c r="D200" s="299">
        <v>5.51</v>
      </c>
      <c r="E200" s="299">
        <v>0</v>
      </c>
      <c r="F200" s="299">
        <v>0</v>
      </c>
      <c r="G200" s="299">
        <v>0</v>
      </c>
      <c r="H200" s="299">
        <v>0</v>
      </c>
      <c r="I200" s="299">
        <v>0</v>
      </c>
      <c r="J200" s="299">
        <v>0</v>
      </c>
      <c r="K200" s="299">
        <v>0</v>
      </c>
      <c r="L200" s="299">
        <v>0</v>
      </c>
      <c r="M200" s="299">
        <v>0</v>
      </c>
      <c r="N200" s="299">
        <v>0</v>
      </c>
      <c r="O200" s="299">
        <v>0</v>
      </c>
      <c r="P200" s="299">
        <v>0</v>
      </c>
      <c r="Q200" s="16">
        <f t="shared" si="3"/>
        <v>5.5</v>
      </c>
    </row>
    <row r="201" spans="1:17" ht="15">
      <c r="A201" s="299">
        <v>366</v>
      </c>
      <c r="B201" s="299" t="s">
        <v>27</v>
      </c>
      <c r="C201" s="299" t="s">
        <v>589</v>
      </c>
      <c r="D201" s="299">
        <v>6.02</v>
      </c>
      <c r="E201" s="299">
        <v>0</v>
      </c>
      <c r="F201" s="299">
        <v>0</v>
      </c>
      <c r="G201" s="299">
        <v>0</v>
      </c>
      <c r="H201" s="299">
        <v>0</v>
      </c>
      <c r="I201" s="299">
        <v>0</v>
      </c>
      <c r="J201" s="299">
        <v>0</v>
      </c>
      <c r="K201" s="71">
        <v>1</v>
      </c>
      <c r="L201" s="299">
        <v>0</v>
      </c>
      <c r="M201" s="299">
        <v>0</v>
      </c>
      <c r="N201" s="299">
        <v>0</v>
      </c>
      <c r="O201" s="299">
        <v>0</v>
      </c>
      <c r="P201" s="299">
        <v>0</v>
      </c>
      <c r="Q201" s="16">
        <f t="shared" si="3"/>
        <v>6</v>
      </c>
    </row>
    <row r="202" spans="1:17" ht="12.75" customHeight="1">
      <c r="A202" s="299">
        <v>367</v>
      </c>
      <c r="B202" s="299" t="s">
        <v>27</v>
      </c>
      <c r="C202" s="299" t="s">
        <v>222</v>
      </c>
      <c r="D202" s="299">
        <v>6.02</v>
      </c>
      <c r="E202" s="299">
        <v>0</v>
      </c>
      <c r="F202" s="299">
        <v>0</v>
      </c>
      <c r="G202" s="299">
        <v>0</v>
      </c>
      <c r="H202" s="299">
        <v>0</v>
      </c>
      <c r="I202" s="299">
        <v>0</v>
      </c>
      <c r="J202" s="299">
        <v>0</v>
      </c>
      <c r="K202" s="71">
        <v>1</v>
      </c>
      <c r="L202" s="299">
        <v>0</v>
      </c>
      <c r="M202" s="299">
        <v>0</v>
      </c>
      <c r="N202" s="299">
        <v>0</v>
      </c>
      <c r="O202" s="299">
        <v>0</v>
      </c>
      <c r="P202" s="299">
        <v>0</v>
      </c>
      <c r="Q202" s="16">
        <f t="shared" si="3"/>
        <v>6</v>
      </c>
    </row>
    <row r="203" spans="1:17" ht="12.75" customHeight="1">
      <c r="A203" s="299">
        <v>368</v>
      </c>
      <c r="B203" s="299" t="s">
        <v>27</v>
      </c>
      <c r="C203" s="299" t="s">
        <v>266</v>
      </c>
      <c r="D203" s="299">
        <v>5.51</v>
      </c>
      <c r="E203" s="299">
        <v>0</v>
      </c>
      <c r="F203" s="299">
        <v>0</v>
      </c>
      <c r="G203" s="299">
        <v>0</v>
      </c>
      <c r="H203" s="299">
        <v>0</v>
      </c>
      <c r="I203" s="299">
        <v>0</v>
      </c>
      <c r="J203" s="299">
        <v>0</v>
      </c>
      <c r="K203" s="299">
        <v>0</v>
      </c>
      <c r="L203" s="299">
        <v>0</v>
      </c>
      <c r="M203" s="299">
        <v>0</v>
      </c>
      <c r="N203" s="299">
        <v>0</v>
      </c>
      <c r="O203" s="299">
        <v>0</v>
      </c>
      <c r="P203" s="299">
        <v>0</v>
      </c>
      <c r="Q203" s="16">
        <f t="shared" si="3"/>
        <v>5.5</v>
      </c>
    </row>
    <row r="204" spans="1:17" ht="12.75" customHeight="1">
      <c r="A204" s="299">
        <v>372</v>
      </c>
      <c r="B204" s="299" t="s">
        <v>27</v>
      </c>
      <c r="C204" s="299" t="s">
        <v>590</v>
      </c>
      <c r="D204" s="299">
        <v>6.02</v>
      </c>
      <c r="E204" s="299">
        <v>0</v>
      </c>
      <c r="F204" s="299">
        <v>0</v>
      </c>
      <c r="G204" s="299">
        <v>0</v>
      </c>
      <c r="H204" s="299">
        <v>0</v>
      </c>
      <c r="I204" s="299">
        <v>0</v>
      </c>
      <c r="J204" s="299">
        <v>0</v>
      </c>
      <c r="K204" s="299">
        <v>0</v>
      </c>
      <c r="L204" s="299">
        <v>0</v>
      </c>
      <c r="M204" s="299">
        <v>0</v>
      </c>
      <c r="N204" s="299">
        <v>0</v>
      </c>
      <c r="O204" s="299">
        <v>0</v>
      </c>
      <c r="P204" s="299">
        <v>0</v>
      </c>
      <c r="Q204" s="16">
        <f t="shared" si="3"/>
        <v>6</v>
      </c>
    </row>
    <row r="205" spans="1:17" ht="12.75" customHeight="1">
      <c r="A205" s="299">
        <v>377</v>
      </c>
      <c r="B205" s="299" t="s">
        <v>28</v>
      </c>
      <c r="C205" s="299" t="s">
        <v>591</v>
      </c>
      <c r="D205" s="299" t="s">
        <v>195</v>
      </c>
      <c r="E205" s="299">
        <v>0</v>
      </c>
      <c r="F205" s="299">
        <v>0</v>
      </c>
      <c r="G205" s="299">
        <v>0</v>
      </c>
      <c r="H205" s="299">
        <v>0</v>
      </c>
      <c r="I205" s="299">
        <v>0</v>
      </c>
      <c r="J205" s="299">
        <v>0</v>
      </c>
      <c r="K205" s="299">
        <v>0</v>
      </c>
      <c r="L205" s="299">
        <v>0</v>
      </c>
      <c r="M205" s="299">
        <v>0</v>
      </c>
      <c r="N205" s="299">
        <v>0</v>
      </c>
      <c r="O205" s="299">
        <v>0</v>
      </c>
      <c r="P205" s="299">
        <v>0</v>
      </c>
      <c r="Q205" s="16" t="e">
        <f t="shared" si="3"/>
        <v>#VALUE!</v>
      </c>
    </row>
    <row r="206" spans="1:17" ht="12.75" customHeight="1">
      <c r="A206" s="299">
        <v>379</v>
      </c>
      <c r="B206" s="299" t="s">
        <v>28</v>
      </c>
      <c r="C206" s="299" t="s">
        <v>592</v>
      </c>
      <c r="D206" s="299">
        <v>5.01</v>
      </c>
      <c r="E206" s="299">
        <v>0</v>
      </c>
      <c r="F206" s="299">
        <v>0</v>
      </c>
      <c r="G206" s="299">
        <v>0</v>
      </c>
      <c r="H206" s="299">
        <v>0</v>
      </c>
      <c r="I206" s="299">
        <v>0</v>
      </c>
      <c r="J206" s="299">
        <v>0</v>
      </c>
      <c r="K206" s="71">
        <v>1</v>
      </c>
      <c r="L206" s="299">
        <v>0</v>
      </c>
      <c r="M206" s="299">
        <v>0</v>
      </c>
      <c r="N206" s="299">
        <v>0</v>
      </c>
      <c r="O206" s="299">
        <v>0</v>
      </c>
      <c r="P206" s="299">
        <v>0</v>
      </c>
      <c r="Q206" s="16">
        <f t="shared" si="3"/>
        <v>5</v>
      </c>
    </row>
    <row r="207" spans="1:17" ht="12.75" customHeight="1">
      <c r="A207" s="299">
        <v>696</v>
      </c>
      <c r="B207" s="299" t="s">
        <v>28</v>
      </c>
      <c r="C207" s="299" t="s">
        <v>512</v>
      </c>
      <c r="D207" s="299">
        <v>6.53</v>
      </c>
      <c r="E207" s="299">
        <v>0</v>
      </c>
      <c r="F207" s="299">
        <v>0</v>
      </c>
      <c r="G207" s="299">
        <v>0</v>
      </c>
      <c r="H207" s="299">
        <v>0</v>
      </c>
      <c r="I207" s="299">
        <v>0</v>
      </c>
      <c r="J207" s="299">
        <v>0</v>
      </c>
      <c r="K207" s="299">
        <v>0</v>
      </c>
      <c r="L207" s="299">
        <v>0</v>
      </c>
      <c r="M207" s="299">
        <v>0</v>
      </c>
      <c r="N207" s="299">
        <v>0</v>
      </c>
      <c r="O207" s="299">
        <v>0</v>
      </c>
      <c r="P207" s="299">
        <v>0</v>
      </c>
      <c r="Q207" s="16">
        <f t="shared" si="3"/>
        <v>6.5</v>
      </c>
    </row>
    <row r="208" spans="1:17" ht="12.75" customHeight="1">
      <c r="A208" s="299">
        <v>687</v>
      </c>
      <c r="B208" s="299" t="s">
        <v>35</v>
      </c>
      <c r="C208" s="299" t="s">
        <v>331</v>
      </c>
      <c r="D208" s="299">
        <v>5.01</v>
      </c>
      <c r="E208" s="299">
        <v>0</v>
      </c>
      <c r="F208" s="299">
        <v>0</v>
      </c>
      <c r="G208" s="299">
        <v>0</v>
      </c>
      <c r="H208" s="299">
        <v>0</v>
      </c>
      <c r="I208" s="299">
        <v>0</v>
      </c>
      <c r="J208" s="299">
        <v>0</v>
      </c>
      <c r="K208" s="299">
        <v>0</v>
      </c>
      <c r="L208" s="299">
        <v>0</v>
      </c>
      <c r="M208" s="299">
        <v>0</v>
      </c>
      <c r="N208" s="299">
        <v>0</v>
      </c>
      <c r="O208" s="299">
        <v>0</v>
      </c>
      <c r="P208" s="299">
        <v>0</v>
      </c>
      <c r="Q208" s="16">
        <f t="shared" si="3"/>
        <v>5</v>
      </c>
    </row>
    <row r="209" spans="1:17" ht="12.75" customHeight="1">
      <c r="A209" s="259" t="s">
        <v>675</v>
      </c>
      <c r="B209" s="260"/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1"/>
      <c r="Q209" s="16">
        <f t="shared" si="3"/>
        <v>0</v>
      </c>
    </row>
    <row r="210" spans="1:17" ht="12.75" customHeight="1">
      <c r="A210" s="298" t="s">
        <v>164</v>
      </c>
      <c r="B210" s="298" t="s">
        <v>41</v>
      </c>
      <c r="C210" s="298" t="s">
        <v>42</v>
      </c>
      <c r="D210" s="298" t="s">
        <v>43</v>
      </c>
      <c r="E210" s="298" t="s">
        <v>44</v>
      </c>
      <c r="F210" s="298" t="s">
        <v>45</v>
      </c>
      <c r="G210" s="298" t="s">
        <v>46</v>
      </c>
      <c r="H210" s="298" t="s">
        <v>47</v>
      </c>
      <c r="I210" s="298" t="s">
        <v>48</v>
      </c>
      <c r="J210" s="298" t="s">
        <v>49</v>
      </c>
      <c r="K210" s="298" t="s">
        <v>50</v>
      </c>
      <c r="L210" s="298" t="s">
        <v>51</v>
      </c>
      <c r="M210" s="298" t="s">
        <v>52</v>
      </c>
      <c r="N210" s="298" t="s">
        <v>215</v>
      </c>
      <c r="O210" s="298" t="s">
        <v>32</v>
      </c>
      <c r="P210" s="298" t="s">
        <v>33</v>
      </c>
      <c r="Q210" s="16" t="e">
        <f t="shared" si="3"/>
        <v>#VALUE!</v>
      </c>
    </row>
    <row r="211" spans="1:17" ht="15">
      <c r="A211" s="299">
        <v>387</v>
      </c>
      <c r="B211" s="299" t="s">
        <v>34</v>
      </c>
      <c r="C211" s="299" t="s">
        <v>508</v>
      </c>
      <c r="D211" s="299">
        <v>6.02</v>
      </c>
      <c r="E211" s="299">
        <v>0</v>
      </c>
      <c r="F211" s="71">
        <v>1</v>
      </c>
      <c r="G211" s="299">
        <v>0</v>
      </c>
      <c r="H211" s="299">
        <v>0</v>
      </c>
      <c r="I211" s="299">
        <v>0</v>
      </c>
      <c r="J211" s="299">
        <v>0</v>
      </c>
      <c r="K211" s="299">
        <v>0</v>
      </c>
      <c r="L211" s="299">
        <v>0</v>
      </c>
      <c r="M211" s="299">
        <v>0</v>
      </c>
      <c r="N211" s="299">
        <v>0</v>
      </c>
      <c r="O211" s="299">
        <v>0</v>
      </c>
      <c r="P211" s="299">
        <v>0</v>
      </c>
      <c r="Q211" s="16">
        <f t="shared" si="3"/>
        <v>6</v>
      </c>
    </row>
    <row r="212" spans="1:17" ht="15">
      <c r="A212" s="299">
        <v>140</v>
      </c>
      <c r="B212" s="299" t="s">
        <v>26</v>
      </c>
      <c r="C212" s="299" t="s">
        <v>302</v>
      </c>
      <c r="D212" s="299">
        <v>6.51</v>
      </c>
      <c r="E212" s="299">
        <v>0</v>
      </c>
      <c r="F212" s="299">
        <v>0</v>
      </c>
      <c r="G212" s="299">
        <v>0</v>
      </c>
      <c r="H212" s="299">
        <v>0</v>
      </c>
      <c r="I212" s="299">
        <v>0</v>
      </c>
      <c r="J212" s="299">
        <v>0</v>
      </c>
      <c r="K212" s="299">
        <v>0</v>
      </c>
      <c r="L212" s="299">
        <v>0</v>
      </c>
      <c r="M212" s="299">
        <v>0</v>
      </c>
      <c r="N212" s="299">
        <v>0</v>
      </c>
      <c r="O212" s="299">
        <v>0</v>
      </c>
      <c r="P212" s="299">
        <v>0</v>
      </c>
      <c r="Q212" s="16">
        <f t="shared" si="3"/>
        <v>6.5</v>
      </c>
    </row>
    <row r="213" spans="1:17" ht="15">
      <c r="A213" s="299">
        <v>388</v>
      </c>
      <c r="B213" s="299" t="s">
        <v>26</v>
      </c>
      <c r="C213" s="299" t="s">
        <v>265</v>
      </c>
      <c r="D213" s="299">
        <v>6.53</v>
      </c>
      <c r="E213" s="299">
        <v>0</v>
      </c>
      <c r="F213" s="299">
        <v>0</v>
      </c>
      <c r="G213" s="299">
        <v>0</v>
      </c>
      <c r="H213" s="299">
        <v>0</v>
      </c>
      <c r="I213" s="299">
        <v>0</v>
      </c>
      <c r="J213" s="299">
        <v>0</v>
      </c>
      <c r="K213" s="299">
        <v>0</v>
      </c>
      <c r="L213" s="299">
        <v>0</v>
      </c>
      <c r="M213" s="299">
        <v>0</v>
      </c>
      <c r="N213" s="299">
        <v>0</v>
      </c>
      <c r="O213" s="299">
        <v>0</v>
      </c>
      <c r="P213" s="299">
        <v>0</v>
      </c>
      <c r="Q213" s="16">
        <f t="shared" si="3"/>
        <v>6.5</v>
      </c>
    </row>
    <row r="214" spans="1:17" ht="15">
      <c r="A214" s="299">
        <v>390</v>
      </c>
      <c r="B214" s="299" t="s">
        <v>26</v>
      </c>
      <c r="C214" s="299" t="s">
        <v>509</v>
      </c>
      <c r="D214" s="299">
        <v>6.02</v>
      </c>
      <c r="E214" s="299">
        <v>0</v>
      </c>
      <c r="F214" s="299">
        <v>0</v>
      </c>
      <c r="G214" s="299">
        <v>0</v>
      </c>
      <c r="H214" s="299">
        <v>0</v>
      </c>
      <c r="I214" s="299">
        <v>0</v>
      </c>
      <c r="J214" s="299">
        <v>0</v>
      </c>
      <c r="K214" s="71">
        <v>1</v>
      </c>
      <c r="L214" s="299">
        <v>0</v>
      </c>
      <c r="M214" s="299">
        <v>0</v>
      </c>
      <c r="N214" s="299">
        <v>0</v>
      </c>
      <c r="O214" s="299">
        <v>0</v>
      </c>
      <c r="P214" s="299">
        <v>0</v>
      </c>
      <c r="Q214" s="16">
        <f t="shared" si="3"/>
        <v>6</v>
      </c>
    </row>
    <row r="215" spans="1:17" ht="15">
      <c r="A215" s="299">
        <v>392</v>
      </c>
      <c r="B215" s="299" t="s">
        <v>26</v>
      </c>
      <c r="C215" s="299" t="s">
        <v>323</v>
      </c>
      <c r="D215" s="299">
        <v>7.03</v>
      </c>
      <c r="E215" s="299">
        <v>0</v>
      </c>
      <c r="F215" s="299">
        <v>0</v>
      </c>
      <c r="G215" s="299">
        <v>0</v>
      </c>
      <c r="H215" s="299">
        <v>0</v>
      </c>
      <c r="I215" s="299">
        <v>0</v>
      </c>
      <c r="J215" s="299">
        <v>0</v>
      </c>
      <c r="K215" s="299">
        <v>0</v>
      </c>
      <c r="L215" s="299">
        <v>0</v>
      </c>
      <c r="M215" s="299">
        <v>0</v>
      </c>
      <c r="N215" s="299">
        <v>0</v>
      </c>
      <c r="O215" s="299">
        <v>0</v>
      </c>
      <c r="P215" s="299">
        <v>0</v>
      </c>
      <c r="Q215" s="16">
        <f t="shared" si="3"/>
        <v>7</v>
      </c>
    </row>
    <row r="216" spans="1:17" ht="15">
      <c r="A216" s="299">
        <v>397</v>
      </c>
      <c r="B216" s="299" t="s">
        <v>27</v>
      </c>
      <c r="C216" s="299" t="s">
        <v>283</v>
      </c>
      <c r="D216" s="299">
        <v>7.03</v>
      </c>
      <c r="E216" s="299">
        <v>0</v>
      </c>
      <c r="F216" s="299">
        <v>0</v>
      </c>
      <c r="G216" s="299">
        <v>0</v>
      </c>
      <c r="H216" s="299">
        <v>0</v>
      </c>
      <c r="I216" s="299">
        <v>0</v>
      </c>
      <c r="J216" s="299">
        <v>0</v>
      </c>
      <c r="K216" s="299">
        <v>0</v>
      </c>
      <c r="L216" s="299">
        <v>0</v>
      </c>
      <c r="M216" s="299">
        <v>0</v>
      </c>
      <c r="N216" s="299">
        <v>0</v>
      </c>
      <c r="O216" s="299">
        <v>0</v>
      </c>
      <c r="P216" s="299">
        <v>0</v>
      </c>
      <c r="Q216" s="16">
        <f t="shared" si="3"/>
        <v>7</v>
      </c>
    </row>
    <row r="217" spans="1:17" ht="15">
      <c r="A217" s="299">
        <v>398</v>
      </c>
      <c r="B217" s="299" t="s">
        <v>27</v>
      </c>
      <c r="C217" s="299" t="s">
        <v>593</v>
      </c>
      <c r="D217" s="299">
        <v>6.03</v>
      </c>
      <c r="E217" s="299">
        <v>0</v>
      </c>
      <c r="F217" s="299">
        <v>0</v>
      </c>
      <c r="G217" s="299">
        <v>0</v>
      </c>
      <c r="H217" s="299">
        <v>0</v>
      </c>
      <c r="I217" s="299">
        <v>0</v>
      </c>
      <c r="J217" s="299">
        <v>0</v>
      </c>
      <c r="K217" s="299">
        <v>0</v>
      </c>
      <c r="L217" s="299">
        <v>0</v>
      </c>
      <c r="M217" s="299">
        <v>0</v>
      </c>
      <c r="N217" s="299">
        <v>0</v>
      </c>
      <c r="O217" s="299">
        <v>0</v>
      </c>
      <c r="P217" s="299">
        <v>0</v>
      </c>
      <c r="Q217" s="16">
        <f t="shared" si="3"/>
        <v>6</v>
      </c>
    </row>
    <row r="218" spans="1:17" ht="15">
      <c r="A218" s="299">
        <v>402</v>
      </c>
      <c r="B218" s="299" t="s">
        <v>27</v>
      </c>
      <c r="C218" s="299" t="s">
        <v>63</v>
      </c>
      <c r="D218" s="299">
        <v>7.03</v>
      </c>
      <c r="E218" s="299">
        <v>0</v>
      </c>
      <c r="F218" s="299">
        <v>0</v>
      </c>
      <c r="G218" s="299">
        <v>0</v>
      </c>
      <c r="H218" s="299">
        <v>0</v>
      </c>
      <c r="I218" s="299">
        <v>0</v>
      </c>
      <c r="J218" s="299">
        <v>0</v>
      </c>
      <c r="K218" s="299">
        <v>0</v>
      </c>
      <c r="L218" s="299">
        <v>0</v>
      </c>
      <c r="M218" s="299">
        <v>0</v>
      </c>
      <c r="N218" s="299">
        <v>0</v>
      </c>
      <c r="O218" s="299">
        <v>0</v>
      </c>
      <c r="P218" s="299">
        <v>0</v>
      </c>
      <c r="Q218" s="16">
        <f t="shared" si="3"/>
        <v>7</v>
      </c>
    </row>
    <row r="219" spans="1:17" ht="12.75" customHeight="1">
      <c r="A219" s="299">
        <v>404</v>
      </c>
      <c r="B219" s="299" t="s">
        <v>27</v>
      </c>
      <c r="C219" s="299" t="s">
        <v>287</v>
      </c>
      <c r="D219" s="299">
        <v>7.02</v>
      </c>
      <c r="E219" s="299">
        <v>0</v>
      </c>
      <c r="F219" s="299">
        <v>0</v>
      </c>
      <c r="G219" s="299">
        <v>0</v>
      </c>
      <c r="H219" s="299">
        <v>0</v>
      </c>
      <c r="I219" s="299">
        <v>0</v>
      </c>
      <c r="J219" s="299">
        <v>0</v>
      </c>
      <c r="K219" s="299">
        <v>0</v>
      </c>
      <c r="L219" s="299">
        <v>0</v>
      </c>
      <c r="M219" s="299">
        <v>0</v>
      </c>
      <c r="N219" s="299">
        <v>0</v>
      </c>
      <c r="O219" s="299">
        <v>0</v>
      </c>
      <c r="P219" s="299">
        <v>0</v>
      </c>
      <c r="Q219" s="16">
        <f t="shared" si="3"/>
        <v>7</v>
      </c>
    </row>
    <row r="220" spans="1:17" ht="12.75" customHeight="1">
      <c r="A220" s="299">
        <v>410</v>
      </c>
      <c r="B220" s="299" t="s">
        <v>27</v>
      </c>
      <c r="C220" s="299" t="s">
        <v>274</v>
      </c>
      <c r="D220" s="299">
        <v>6.01</v>
      </c>
      <c r="E220" s="299">
        <v>0</v>
      </c>
      <c r="F220" s="299">
        <v>0</v>
      </c>
      <c r="G220" s="299">
        <v>0</v>
      </c>
      <c r="H220" s="299">
        <v>0</v>
      </c>
      <c r="I220" s="299">
        <v>0</v>
      </c>
      <c r="J220" s="299">
        <v>0</v>
      </c>
      <c r="K220" s="299">
        <v>0</v>
      </c>
      <c r="L220" s="299">
        <v>0</v>
      </c>
      <c r="M220" s="299">
        <v>0</v>
      </c>
      <c r="N220" s="299">
        <v>0</v>
      </c>
      <c r="O220" s="299">
        <v>0</v>
      </c>
      <c r="P220" s="299">
        <v>0</v>
      </c>
      <c r="Q220" s="16">
        <f t="shared" si="3"/>
        <v>6</v>
      </c>
    </row>
    <row r="221" spans="1:17" ht="12.75" customHeight="1">
      <c r="A221" s="299">
        <v>406</v>
      </c>
      <c r="B221" s="299" t="s">
        <v>28</v>
      </c>
      <c r="C221" s="299" t="s">
        <v>273</v>
      </c>
      <c r="D221" s="299">
        <v>6.01</v>
      </c>
      <c r="E221" s="299">
        <v>0</v>
      </c>
      <c r="F221" s="299">
        <v>0</v>
      </c>
      <c r="G221" s="299">
        <v>0</v>
      </c>
      <c r="H221" s="299">
        <v>0</v>
      </c>
      <c r="I221" s="299">
        <v>0</v>
      </c>
      <c r="J221" s="299">
        <v>0</v>
      </c>
      <c r="K221" s="71">
        <v>1</v>
      </c>
      <c r="L221" s="299">
        <v>0</v>
      </c>
      <c r="M221" s="299">
        <v>0</v>
      </c>
      <c r="N221" s="299">
        <v>0</v>
      </c>
      <c r="O221" s="299">
        <v>0</v>
      </c>
      <c r="P221" s="299">
        <v>0</v>
      </c>
      <c r="Q221" s="16">
        <f t="shared" si="3"/>
        <v>6</v>
      </c>
    </row>
    <row r="222" spans="1:17" ht="12.75" customHeight="1">
      <c r="A222" s="299">
        <v>407</v>
      </c>
      <c r="B222" s="299" t="s">
        <v>28</v>
      </c>
      <c r="C222" s="299" t="s">
        <v>594</v>
      </c>
      <c r="D222" s="299" t="s">
        <v>195</v>
      </c>
      <c r="E222" s="299">
        <v>0</v>
      </c>
      <c r="F222" s="299">
        <v>0</v>
      </c>
      <c r="G222" s="299">
        <v>0</v>
      </c>
      <c r="H222" s="299">
        <v>0</v>
      </c>
      <c r="I222" s="299">
        <v>0</v>
      </c>
      <c r="J222" s="299">
        <v>0</v>
      </c>
      <c r="K222" s="299">
        <v>0</v>
      </c>
      <c r="L222" s="299">
        <v>0</v>
      </c>
      <c r="M222" s="299">
        <v>0</v>
      </c>
      <c r="N222" s="299">
        <v>0</v>
      </c>
      <c r="O222" s="299">
        <v>0</v>
      </c>
      <c r="P222" s="299">
        <v>0</v>
      </c>
      <c r="Q222" s="16" t="e">
        <f t="shared" si="3"/>
        <v>#VALUE!</v>
      </c>
    </row>
    <row r="223" spans="1:17" ht="12.75" customHeight="1">
      <c r="A223" s="299">
        <v>408</v>
      </c>
      <c r="B223" s="299" t="s">
        <v>28</v>
      </c>
      <c r="C223" s="299" t="s">
        <v>261</v>
      </c>
      <c r="D223" s="299">
        <v>7.54</v>
      </c>
      <c r="E223" s="71">
        <v>1</v>
      </c>
      <c r="F223" s="299">
        <v>0</v>
      </c>
      <c r="G223" s="299">
        <v>0</v>
      </c>
      <c r="H223" s="299">
        <v>0</v>
      </c>
      <c r="I223" s="299">
        <v>0</v>
      </c>
      <c r="J223" s="299">
        <v>0</v>
      </c>
      <c r="K223" s="299">
        <v>0</v>
      </c>
      <c r="L223" s="299">
        <v>0</v>
      </c>
      <c r="M223" s="71">
        <v>1</v>
      </c>
      <c r="N223" s="299">
        <v>0</v>
      </c>
      <c r="O223" s="71">
        <v>1</v>
      </c>
      <c r="P223" s="299">
        <v>0</v>
      </c>
      <c r="Q223" s="16">
        <f t="shared" si="3"/>
        <v>7.5</v>
      </c>
    </row>
    <row r="224" spans="1:17" ht="12.75" customHeight="1">
      <c r="A224" s="299">
        <v>409</v>
      </c>
      <c r="B224" s="299" t="s">
        <v>28</v>
      </c>
      <c r="C224" s="299" t="s">
        <v>230</v>
      </c>
      <c r="D224" s="299">
        <v>7.04</v>
      </c>
      <c r="E224" s="71">
        <v>1</v>
      </c>
      <c r="F224" s="299">
        <v>0</v>
      </c>
      <c r="G224" s="299">
        <v>0</v>
      </c>
      <c r="H224" s="299">
        <v>0</v>
      </c>
      <c r="I224" s="299">
        <v>0</v>
      </c>
      <c r="J224" s="299">
        <v>0</v>
      </c>
      <c r="K224" s="299">
        <v>0</v>
      </c>
      <c r="L224" s="299">
        <v>0</v>
      </c>
      <c r="M224" s="299">
        <v>0</v>
      </c>
      <c r="N224" s="299">
        <v>0</v>
      </c>
      <c r="O224" s="299">
        <v>0</v>
      </c>
      <c r="P224" s="299">
        <v>0</v>
      </c>
      <c r="Q224" s="16">
        <f t="shared" si="3"/>
        <v>7</v>
      </c>
    </row>
    <row r="225" spans="1:17" ht="12.75" customHeight="1">
      <c r="A225" s="299">
        <v>688</v>
      </c>
      <c r="B225" s="299" t="s">
        <v>35</v>
      </c>
      <c r="C225" s="299" t="s">
        <v>309</v>
      </c>
      <c r="D225" s="299">
        <v>7.04</v>
      </c>
      <c r="E225" s="299">
        <v>0</v>
      </c>
      <c r="F225" s="299">
        <v>0</v>
      </c>
      <c r="G225" s="299">
        <v>0</v>
      </c>
      <c r="H225" s="299">
        <v>0</v>
      </c>
      <c r="I225" s="299">
        <v>0</v>
      </c>
      <c r="J225" s="299">
        <v>0</v>
      </c>
      <c r="K225" s="299">
        <v>0</v>
      </c>
      <c r="L225" s="299">
        <v>0</v>
      </c>
      <c r="M225" s="299">
        <v>0</v>
      </c>
      <c r="N225" s="299">
        <v>0</v>
      </c>
      <c r="O225" s="299">
        <v>0</v>
      </c>
      <c r="P225" s="299">
        <v>0</v>
      </c>
      <c r="Q225" s="16">
        <f t="shared" si="3"/>
        <v>7</v>
      </c>
    </row>
    <row r="226" spans="1:17" ht="12.75" customHeight="1">
      <c r="A226" s="259" t="s">
        <v>676</v>
      </c>
      <c r="B226" s="260"/>
      <c r="C226" s="260"/>
      <c r="D226" s="260"/>
      <c r="E226" s="260"/>
      <c r="F226" s="260"/>
      <c r="G226" s="260"/>
      <c r="H226" s="260"/>
      <c r="I226" s="260"/>
      <c r="J226" s="260"/>
      <c r="K226" s="260"/>
      <c r="L226" s="260"/>
      <c r="M226" s="260"/>
      <c r="N226" s="260"/>
      <c r="O226" s="260"/>
      <c r="P226" s="261"/>
      <c r="Q226" s="16">
        <f t="shared" si="3"/>
        <v>0</v>
      </c>
    </row>
    <row r="227" spans="1:17" ht="12.75" customHeight="1">
      <c r="A227" s="298" t="s">
        <v>164</v>
      </c>
      <c r="B227" s="298" t="s">
        <v>41</v>
      </c>
      <c r="C227" s="298" t="s">
        <v>42</v>
      </c>
      <c r="D227" s="298" t="s">
        <v>43</v>
      </c>
      <c r="E227" s="298" t="s">
        <v>44</v>
      </c>
      <c r="F227" s="298" t="s">
        <v>45</v>
      </c>
      <c r="G227" s="298" t="s">
        <v>46</v>
      </c>
      <c r="H227" s="298" t="s">
        <v>47</v>
      </c>
      <c r="I227" s="298" t="s">
        <v>48</v>
      </c>
      <c r="J227" s="298" t="s">
        <v>49</v>
      </c>
      <c r="K227" s="298" t="s">
        <v>50</v>
      </c>
      <c r="L227" s="298" t="s">
        <v>51</v>
      </c>
      <c r="M227" s="298" t="s">
        <v>52</v>
      </c>
      <c r="N227" s="298" t="s">
        <v>215</v>
      </c>
      <c r="O227" s="298" t="s">
        <v>32</v>
      </c>
      <c r="P227" s="298" t="s">
        <v>33</v>
      </c>
      <c r="Q227" s="16" t="e">
        <f t="shared" si="3"/>
        <v>#VALUE!</v>
      </c>
    </row>
    <row r="228" spans="1:17" ht="15">
      <c r="A228" s="299">
        <v>413</v>
      </c>
      <c r="B228" s="299" t="s">
        <v>34</v>
      </c>
      <c r="C228" s="299" t="s">
        <v>62</v>
      </c>
      <c r="D228" s="299">
        <v>6.02</v>
      </c>
      <c r="E228" s="299">
        <v>0</v>
      </c>
      <c r="F228" s="71">
        <v>2</v>
      </c>
      <c r="G228" s="299">
        <v>0</v>
      </c>
      <c r="H228" s="299">
        <v>0</v>
      </c>
      <c r="I228" s="299">
        <v>0</v>
      </c>
      <c r="J228" s="299">
        <v>0</v>
      </c>
      <c r="K228" s="299">
        <v>0</v>
      </c>
      <c r="L228" s="299">
        <v>0</v>
      </c>
      <c r="M228" s="299">
        <v>0</v>
      </c>
      <c r="N228" s="299">
        <v>0</v>
      </c>
      <c r="O228" s="299">
        <v>0</v>
      </c>
      <c r="P228" s="299">
        <v>0</v>
      </c>
      <c r="Q228" s="16">
        <f t="shared" si="3"/>
        <v>6</v>
      </c>
    </row>
    <row r="229" spans="1:17" ht="15">
      <c r="A229" s="299">
        <v>415</v>
      </c>
      <c r="B229" s="299" t="s">
        <v>26</v>
      </c>
      <c r="C229" s="299" t="s">
        <v>324</v>
      </c>
      <c r="D229" s="299">
        <v>5.51</v>
      </c>
      <c r="E229" s="299">
        <v>0</v>
      </c>
      <c r="F229" s="299">
        <v>0</v>
      </c>
      <c r="G229" s="299">
        <v>0</v>
      </c>
      <c r="H229" s="299">
        <v>0</v>
      </c>
      <c r="I229" s="299">
        <v>0</v>
      </c>
      <c r="J229" s="299">
        <v>0</v>
      </c>
      <c r="K229" s="299">
        <v>0</v>
      </c>
      <c r="L229" s="299">
        <v>0</v>
      </c>
      <c r="M229" s="299">
        <v>0</v>
      </c>
      <c r="N229" s="299">
        <v>0</v>
      </c>
      <c r="O229" s="299">
        <v>0</v>
      </c>
      <c r="P229" s="299">
        <v>0</v>
      </c>
      <c r="Q229" s="16">
        <f t="shared" si="3"/>
        <v>5.5</v>
      </c>
    </row>
    <row r="230" spans="1:17" ht="15">
      <c r="A230" s="299">
        <v>416</v>
      </c>
      <c r="B230" s="299" t="s">
        <v>26</v>
      </c>
      <c r="C230" s="299" t="s">
        <v>595</v>
      </c>
      <c r="D230" s="299">
        <v>5.51</v>
      </c>
      <c r="E230" s="299">
        <v>0</v>
      </c>
      <c r="F230" s="299">
        <v>0</v>
      </c>
      <c r="G230" s="299">
        <v>0</v>
      </c>
      <c r="H230" s="299">
        <v>0</v>
      </c>
      <c r="I230" s="299">
        <v>0</v>
      </c>
      <c r="J230" s="299">
        <v>0</v>
      </c>
      <c r="K230" s="71">
        <v>1</v>
      </c>
      <c r="L230" s="299">
        <v>0</v>
      </c>
      <c r="M230" s="299">
        <v>0</v>
      </c>
      <c r="N230" s="299">
        <v>0</v>
      </c>
      <c r="O230" s="299">
        <v>0</v>
      </c>
      <c r="P230" s="299">
        <v>0</v>
      </c>
      <c r="Q230" s="16">
        <f t="shared" si="3"/>
        <v>5.5</v>
      </c>
    </row>
    <row r="231" spans="1:17" ht="15">
      <c r="A231" s="299">
        <v>419</v>
      </c>
      <c r="B231" s="299" t="s">
        <v>26</v>
      </c>
      <c r="C231" s="299" t="s">
        <v>596</v>
      </c>
      <c r="D231" s="299">
        <v>6.53</v>
      </c>
      <c r="E231" s="71">
        <v>1</v>
      </c>
      <c r="F231" s="299">
        <v>0</v>
      </c>
      <c r="G231" s="299">
        <v>0</v>
      </c>
      <c r="H231" s="299">
        <v>0</v>
      </c>
      <c r="I231" s="299">
        <v>0</v>
      </c>
      <c r="J231" s="71">
        <v>1</v>
      </c>
      <c r="K231" s="299">
        <v>0</v>
      </c>
      <c r="L231" s="299">
        <v>0</v>
      </c>
      <c r="M231" s="299">
        <v>0</v>
      </c>
      <c r="N231" s="299">
        <v>0</v>
      </c>
      <c r="O231" s="299">
        <v>0</v>
      </c>
      <c r="P231" s="299">
        <v>0</v>
      </c>
      <c r="Q231" s="16">
        <f t="shared" si="3"/>
        <v>6.5</v>
      </c>
    </row>
    <row r="232" spans="1:17" ht="15">
      <c r="A232" s="299">
        <v>420</v>
      </c>
      <c r="B232" s="299" t="s">
        <v>26</v>
      </c>
      <c r="C232" s="299" t="s">
        <v>597</v>
      </c>
      <c r="D232" s="299">
        <v>5.51</v>
      </c>
      <c r="E232" s="299">
        <v>0</v>
      </c>
      <c r="F232" s="299">
        <v>0</v>
      </c>
      <c r="G232" s="299">
        <v>0</v>
      </c>
      <c r="H232" s="299">
        <v>0</v>
      </c>
      <c r="I232" s="299">
        <v>0</v>
      </c>
      <c r="J232" s="299">
        <v>0</v>
      </c>
      <c r="K232" s="299">
        <v>0</v>
      </c>
      <c r="L232" s="299">
        <v>0</v>
      </c>
      <c r="M232" s="299">
        <v>0</v>
      </c>
      <c r="N232" s="299">
        <v>0</v>
      </c>
      <c r="O232" s="299">
        <v>0</v>
      </c>
      <c r="P232" s="299">
        <v>0</v>
      </c>
      <c r="Q232" s="16">
        <f t="shared" si="3"/>
        <v>5.5</v>
      </c>
    </row>
    <row r="233" spans="1:17" ht="15">
      <c r="A233" s="299">
        <v>423</v>
      </c>
      <c r="B233" s="299" t="s">
        <v>26</v>
      </c>
      <c r="C233" s="299" t="s">
        <v>598</v>
      </c>
      <c r="D233" s="299">
        <v>5.52</v>
      </c>
      <c r="E233" s="299">
        <v>0</v>
      </c>
      <c r="F233" s="299">
        <v>0</v>
      </c>
      <c r="G233" s="299">
        <v>0</v>
      </c>
      <c r="H233" s="299">
        <v>0</v>
      </c>
      <c r="I233" s="299">
        <v>0</v>
      </c>
      <c r="J233" s="299">
        <v>0</v>
      </c>
      <c r="K233" s="71">
        <v>1</v>
      </c>
      <c r="L233" s="299">
        <v>0</v>
      </c>
      <c r="M233" s="299">
        <v>0</v>
      </c>
      <c r="N233" s="299">
        <v>0</v>
      </c>
      <c r="O233" s="299">
        <v>0</v>
      </c>
      <c r="P233" s="299">
        <v>0</v>
      </c>
      <c r="Q233" s="16">
        <f t="shared" si="3"/>
        <v>5.5</v>
      </c>
    </row>
    <row r="234" spans="1:17" ht="15">
      <c r="A234" s="299">
        <v>424</v>
      </c>
      <c r="B234" s="299" t="s">
        <v>26</v>
      </c>
      <c r="C234" s="299" t="s">
        <v>599</v>
      </c>
      <c r="D234" s="299">
        <v>5.51</v>
      </c>
      <c r="E234" s="299">
        <v>0</v>
      </c>
      <c r="F234" s="299">
        <v>0</v>
      </c>
      <c r="G234" s="299">
        <v>0</v>
      </c>
      <c r="H234" s="299">
        <v>0</v>
      </c>
      <c r="I234" s="299">
        <v>0</v>
      </c>
      <c r="J234" s="299">
        <v>0</v>
      </c>
      <c r="K234" s="71">
        <v>1</v>
      </c>
      <c r="L234" s="299">
        <v>0</v>
      </c>
      <c r="M234" s="299">
        <v>0</v>
      </c>
      <c r="N234" s="299">
        <v>0</v>
      </c>
      <c r="O234" s="299">
        <v>0</v>
      </c>
      <c r="P234" s="299">
        <v>0</v>
      </c>
      <c r="Q234" s="16">
        <f t="shared" si="3"/>
        <v>5.5</v>
      </c>
    </row>
    <row r="235" spans="1:17" ht="12.75" customHeight="1">
      <c r="A235" s="299">
        <v>431</v>
      </c>
      <c r="B235" s="299" t="s">
        <v>27</v>
      </c>
      <c r="C235" s="299" t="s">
        <v>600</v>
      </c>
      <c r="D235" s="299">
        <v>6.02</v>
      </c>
      <c r="E235" s="299">
        <v>0</v>
      </c>
      <c r="F235" s="299">
        <v>0</v>
      </c>
      <c r="G235" s="299">
        <v>0</v>
      </c>
      <c r="H235" s="299">
        <v>0</v>
      </c>
      <c r="I235" s="299">
        <v>0</v>
      </c>
      <c r="J235" s="299">
        <v>0</v>
      </c>
      <c r="K235" s="299">
        <v>0</v>
      </c>
      <c r="L235" s="299">
        <v>0</v>
      </c>
      <c r="M235" s="299">
        <v>0</v>
      </c>
      <c r="N235" s="299">
        <v>0</v>
      </c>
      <c r="O235" s="299">
        <v>0</v>
      </c>
      <c r="P235" s="299">
        <v>0</v>
      </c>
      <c r="Q235" s="16">
        <f t="shared" si="3"/>
        <v>6</v>
      </c>
    </row>
    <row r="236" spans="1:17" ht="12.75" customHeight="1">
      <c r="A236" s="299">
        <v>433</v>
      </c>
      <c r="B236" s="299" t="s">
        <v>27</v>
      </c>
      <c r="C236" s="299" t="s">
        <v>601</v>
      </c>
      <c r="D236" s="299">
        <v>5.51</v>
      </c>
      <c r="E236" s="299">
        <v>0</v>
      </c>
      <c r="F236" s="299">
        <v>0</v>
      </c>
      <c r="G236" s="299">
        <v>0</v>
      </c>
      <c r="H236" s="299">
        <v>0</v>
      </c>
      <c r="I236" s="299">
        <v>0</v>
      </c>
      <c r="J236" s="299">
        <v>0</v>
      </c>
      <c r="K236" s="299">
        <v>0</v>
      </c>
      <c r="L236" s="299">
        <v>0</v>
      </c>
      <c r="M236" s="299">
        <v>0</v>
      </c>
      <c r="N236" s="299">
        <v>0</v>
      </c>
      <c r="O236" s="299">
        <v>0</v>
      </c>
      <c r="P236" s="299">
        <v>0</v>
      </c>
      <c r="Q236" s="16">
        <f t="shared" si="3"/>
        <v>5.5</v>
      </c>
    </row>
    <row r="237" spans="1:17" ht="12.75" customHeight="1">
      <c r="A237" s="299">
        <v>437</v>
      </c>
      <c r="B237" s="299" t="s">
        <v>27</v>
      </c>
      <c r="C237" s="299" t="s">
        <v>602</v>
      </c>
      <c r="D237" s="299">
        <v>5.52</v>
      </c>
      <c r="E237" s="299">
        <v>0</v>
      </c>
      <c r="F237" s="299">
        <v>0</v>
      </c>
      <c r="G237" s="299">
        <v>0</v>
      </c>
      <c r="H237" s="299">
        <v>0</v>
      </c>
      <c r="I237" s="299">
        <v>0</v>
      </c>
      <c r="J237" s="299">
        <v>0</v>
      </c>
      <c r="K237" s="71">
        <v>1</v>
      </c>
      <c r="L237" s="299">
        <v>0</v>
      </c>
      <c r="M237" s="299">
        <v>0</v>
      </c>
      <c r="N237" s="299">
        <v>0</v>
      </c>
      <c r="O237" s="299">
        <v>0</v>
      </c>
      <c r="P237" s="299">
        <v>0</v>
      </c>
      <c r="Q237" s="16">
        <f t="shared" si="3"/>
        <v>5.5</v>
      </c>
    </row>
    <row r="238" spans="1:17" ht="12.75" customHeight="1">
      <c r="A238" s="299">
        <v>447</v>
      </c>
      <c r="B238" s="299" t="s">
        <v>28</v>
      </c>
      <c r="C238" s="299" t="s">
        <v>603</v>
      </c>
      <c r="D238" s="299" t="s">
        <v>195</v>
      </c>
      <c r="E238" s="299">
        <v>0</v>
      </c>
      <c r="F238" s="299">
        <v>0</v>
      </c>
      <c r="G238" s="299">
        <v>0</v>
      </c>
      <c r="H238" s="299">
        <v>0</v>
      </c>
      <c r="I238" s="299">
        <v>0</v>
      </c>
      <c r="J238" s="299">
        <v>0</v>
      </c>
      <c r="K238" s="299">
        <v>0</v>
      </c>
      <c r="L238" s="299">
        <v>0</v>
      </c>
      <c r="M238" s="299">
        <v>0</v>
      </c>
      <c r="N238" s="299">
        <v>0</v>
      </c>
      <c r="O238" s="299">
        <v>0</v>
      </c>
      <c r="P238" s="299">
        <v>0</v>
      </c>
      <c r="Q238" s="16" t="e">
        <f t="shared" si="3"/>
        <v>#VALUE!</v>
      </c>
    </row>
    <row r="239" spans="1:17" ht="12.75" customHeight="1">
      <c r="A239" s="299">
        <v>448</v>
      </c>
      <c r="B239" s="299" t="s">
        <v>28</v>
      </c>
      <c r="C239" s="299" t="s">
        <v>604</v>
      </c>
      <c r="D239" s="299">
        <v>6.53</v>
      </c>
      <c r="E239" s="299">
        <v>0</v>
      </c>
      <c r="F239" s="299">
        <v>0</v>
      </c>
      <c r="G239" s="299">
        <v>0</v>
      </c>
      <c r="H239" s="299">
        <v>0</v>
      </c>
      <c r="I239" s="299">
        <v>0</v>
      </c>
      <c r="J239" s="299">
        <v>0</v>
      </c>
      <c r="K239" s="299">
        <v>0</v>
      </c>
      <c r="L239" s="299">
        <v>0</v>
      </c>
      <c r="M239" s="299">
        <v>0</v>
      </c>
      <c r="N239" s="299">
        <v>0</v>
      </c>
      <c r="O239" s="299">
        <v>0</v>
      </c>
      <c r="P239" s="299">
        <v>0</v>
      </c>
      <c r="Q239" s="16">
        <f t="shared" si="3"/>
        <v>6.5</v>
      </c>
    </row>
    <row r="240" spans="1:17" ht="12.75" customHeight="1">
      <c r="A240" s="299">
        <v>449</v>
      </c>
      <c r="B240" s="299" t="s">
        <v>28</v>
      </c>
      <c r="C240" s="299" t="s">
        <v>325</v>
      </c>
      <c r="D240" s="299">
        <v>5.51</v>
      </c>
      <c r="E240" s="299">
        <v>0</v>
      </c>
      <c r="F240" s="299">
        <v>0</v>
      </c>
      <c r="G240" s="299">
        <v>0</v>
      </c>
      <c r="H240" s="299">
        <v>0</v>
      </c>
      <c r="I240" s="299">
        <v>0</v>
      </c>
      <c r="J240" s="299">
        <v>0</v>
      </c>
      <c r="K240" s="71">
        <v>1</v>
      </c>
      <c r="L240" s="299">
        <v>0</v>
      </c>
      <c r="M240" s="71">
        <v>1</v>
      </c>
      <c r="N240" s="299">
        <v>0</v>
      </c>
      <c r="O240" s="299">
        <v>0</v>
      </c>
      <c r="P240" s="299">
        <v>0</v>
      </c>
      <c r="Q240" s="16">
        <f t="shared" si="3"/>
        <v>5.5</v>
      </c>
    </row>
    <row r="241" spans="1:17" ht="12.75" customHeight="1">
      <c r="A241" s="299">
        <v>698</v>
      </c>
      <c r="B241" s="299" t="s">
        <v>28</v>
      </c>
      <c r="C241" s="299" t="s">
        <v>605</v>
      </c>
      <c r="D241" s="299">
        <v>5.01</v>
      </c>
      <c r="E241" s="299">
        <v>0</v>
      </c>
      <c r="F241" s="299">
        <v>0</v>
      </c>
      <c r="G241" s="299">
        <v>0</v>
      </c>
      <c r="H241" s="299">
        <v>0</v>
      </c>
      <c r="I241" s="299">
        <v>0</v>
      </c>
      <c r="J241" s="299">
        <v>0</v>
      </c>
      <c r="K241" s="299">
        <v>0</v>
      </c>
      <c r="L241" s="299">
        <v>0</v>
      </c>
      <c r="M241" s="299">
        <v>0</v>
      </c>
      <c r="N241" s="299">
        <v>0</v>
      </c>
      <c r="O241" s="299">
        <v>0</v>
      </c>
      <c r="P241" s="299">
        <v>0</v>
      </c>
      <c r="Q241" s="16">
        <f t="shared" si="3"/>
        <v>5</v>
      </c>
    </row>
    <row r="242" spans="1:17" ht="12.75" customHeight="1">
      <c r="A242" s="299">
        <v>689</v>
      </c>
      <c r="B242" s="299" t="s">
        <v>35</v>
      </c>
      <c r="C242" s="299" t="s">
        <v>327</v>
      </c>
      <c r="D242" s="299">
        <v>5.51</v>
      </c>
      <c r="E242" s="299">
        <v>0</v>
      </c>
      <c r="F242" s="299">
        <v>0</v>
      </c>
      <c r="G242" s="299">
        <v>0</v>
      </c>
      <c r="H242" s="299">
        <v>0</v>
      </c>
      <c r="I242" s="299">
        <v>0</v>
      </c>
      <c r="J242" s="299">
        <v>0</v>
      </c>
      <c r="K242" s="299">
        <v>0</v>
      </c>
      <c r="L242" s="299">
        <v>0</v>
      </c>
      <c r="M242" s="299">
        <v>0</v>
      </c>
      <c r="N242" s="299">
        <v>0</v>
      </c>
      <c r="O242" s="299">
        <v>0</v>
      </c>
      <c r="P242" s="299">
        <v>0</v>
      </c>
      <c r="Q242" s="16">
        <f t="shared" si="3"/>
        <v>5.5</v>
      </c>
    </row>
    <row r="243" spans="1:17" ht="12.75" customHeight="1">
      <c r="A243" s="259" t="s">
        <v>677</v>
      </c>
      <c r="B243" s="260"/>
      <c r="C243" s="260"/>
      <c r="D243" s="260"/>
      <c r="E243" s="260"/>
      <c r="F243" s="260"/>
      <c r="G243" s="260"/>
      <c r="H243" s="260"/>
      <c r="I243" s="260"/>
      <c r="J243" s="260"/>
      <c r="K243" s="260"/>
      <c r="L243" s="260"/>
      <c r="M243" s="260"/>
      <c r="N243" s="260"/>
      <c r="O243" s="260"/>
      <c r="P243" s="261"/>
      <c r="Q243" s="16">
        <f t="shared" si="3"/>
        <v>0</v>
      </c>
    </row>
    <row r="244" spans="1:17" ht="12.75" customHeight="1">
      <c r="A244" s="298" t="s">
        <v>164</v>
      </c>
      <c r="B244" s="298" t="s">
        <v>41</v>
      </c>
      <c r="C244" s="298" t="s">
        <v>42</v>
      </c>
      <c r="D244" s="298" t="s">
        <v>43</v>
      </c>
      <c r="E244" s="298" t="s">
        <v>44</v>
      </c>
      <c r="F244" s="298" t="s">
        <v>45</v>
      </c>
      <c r="G244" s="298" t="s">
        <v>46</v>
      </c>
      <c r="H244" s="298" t="s">
        <v>47</v>
      </c>
      <c r="I244" s="298" t="s">
        <v>48</v>
      </c>
      <c r="J244" s="298" t="s">
        <v>49</v>
      </c>
      <c r="K244" s="298" t="s">
        <v>50</v>
      </c>
      <c r="L244" s="298" t="s">
        <v>51</v>
      </c>
      <c r="M244" s="298" t="s">
        <v>52</v>
      </c>
      <c r="N244" s="298" t="s">
        <v>215</v>
      </c>
      <c r="O244" s="298" t="s">
        <v>32</v>
      </c>
      <c r="P244" s="298" t="s">
        <v>33</v>
      </c>
      <c r="Q244" s="16" t="e">
        <f t="shared" si="3"/>
        <v>#VALUE!</v>
      </c>
    </row>
    <row r="245" spans="1:17" ht="15">
      <c r="A245" s="299">
        <v>450</v>
      </c>
      <c r="B245" s="299" t="s">
        <v>34</v>
      </c>
      <c r="C245" s="299" t="s">
        <v>94</v>
      </c>
      <c r="D245" s="299">
        <v>7.04</v>
      </c>
      <c r="E245" s="299">
        <v>0</v>
      </c>
      <c r="F245" s="71">
        <v>1</v>
      </c>
      <c r="G245" s="71">
        <v>1</v>
      </c>
      <c r="H245" s="299">
        <v>0</v>
      </c>
      <c r="I245" s="299">
        <v>0</v>
      </c>
      <c r="J245" s="299">
        <v>0</v>
      </c>
      <c r="K245" s="299">
        <v>0</v>
      </c>
      <c r="L245" s="299">
        <v>0</v>
      </c>
      <c r="M245" s="299">
        <v>0</v>
      </c>
      <c r="N245" s="299">
        <v>0</v>
      </c>
      <c r="O245" s="299">
        <v>0</v>
      </c>
      <c r="P245" s="299">
        <v>0</v>
      </c>
      <c r="Q245" s="16">
        <f t="shared" si="3"/>
        <v>7</v>
      </c>
    </row>
    <row r="246" spans="1:17" ht="15">
      <c r="A246" s="299">
        <v>458</v>
      </c>
      <c r="B246" s="299" t="s">
        <v>26</v>
      </c>
      <c r="C246" s="299" t="s">
        <v>259</v>
      </c>
      <c r="D246" s="299">
        <v>6.01</v>
      </c>
      <c r="E246" s="299">
        <v>0</v>
      </c>
      <c r="F246" s="299">
        <v>0</v>
      </c>
      <c r="G246" s="299">
        <v>0</v>
      </c>
      <c r="H246" s="299">
        <v>0</v>
      </c>
      <c r="I246" s="299">
        <v>0</v>
      </c>
      <c r="J246" s="299">
        <v>0</v>
      </c>
      <c r="K246" s="71">
        <v>1</v>
      </c>
      <c r="L246" s="299">
        <v>0</v>
      </c>
      <c r="M246" s="71">
        <v>1</v>
      </c>
      <c r="N246" s="299">
        <v>0</v>
      </c>
      <c r="O246" s="299">
        <v>0</v>
      </c>
      <c r="P246" s="299">
        <v>0</v>
      </c>
      <c r="Q246" s="16">
        <f t="shared" si="3"/>
        <v>6</v>
      </c>
    </row>
    <row r="247" spans="1:17" ht="15">
      <c r="A247" s="299">
        <v>459</v>
      </c>
      <c r="B247" s="299" t="s">
        <v>26</v>
      </c>
      <c r="C247" s="299" t="s">
        <v>296</v>
      </c>
      <c r="D247" s="299">
        <v>7.03</v>
      </c>
      <c r="E247" s="71">
        <v>1</v>
      </c>
      <c r="F247" s="299">
        <v>0</v>
      </c>
      <c r="G247" s="299">
        <v>0</v>
      </c>
      <c r="H247" s="299">
        <v>0</v>
      </c>
      <c r="I247" s="299">
        <v>0</v>
      </c>
      <c r="J247" s="299">
        <v>0</v>
      </c>
      <c r="K247" s="299">
        <v>0</v>
      </c>
      <c r="L247" s="299">
        <v>0</v>
      </c>
      <c r="M247" s="299">
        <v>0</v>
      </c>
      <c r="N247" s="299">
        <v>0</v>
      </c>
      <c r="O247" s="299">
        <v>0</v>
      </c>
      <c r="P247" s="299">
        <v>0</v>
      </c>
      <c r="Q247" s="16">
        <f t="shared" si="3"/>
        <v>7</v>
      </c>
    </row>
    <row r="248" spans="1:17" ht="15">
      <c r="A248" s="299">
        <v>657</v>
      </c>
      <c r="B248" s="299" t="s">
        <v>26</v>
      </c>
      <c r="C248" s="299" t="s">
        <v>404</v>
      </c>
      <c r="D248" s="299">
        <v>6.52</v>
      </c>
      <c r="E248" s="71">
        <v>1</v>
      </c>
      <c r="F248" s="299">
        <v>0</v>
      </c>
      <c r="G248" s="299">
        <v>0</v>
      </c>
      <c r="H248" s="299">
        <v>0</v>
      </c>
      <c r="I248" s="299">
        <v>0</v>
      </c>
      <c r="J248" s="299">
        <v>0</v>
      </c>
      <c r="K248" s="299">
        <v>0</v>
      </c>
      <c r="L248" s="299">
        <v>0</v>
      </c>
      <c r="M248" s="299">
        <v>0</v>
      </c>
      <c r="N248" s="299">
        <v>0</v>
      </c>
      <c r="O248" s="299">
        <v>0</v>
      </c>
      <c r="P248" s="299">
        <v>0</v>
      </c>
      <c r="Q248" s="16">
        <f t="shared" si="3"/>
        <v>6.5</v>
      </c>
    </row>
    <row r="249" spans="1:17" ht="15">
      <c r="A249" s="299">
        <v>463</v>
      </c>
      <c r="B249" s="299" t="s">
        <v>27</v>
      </c>
      <c r="C249" s="299" t="s">
        <v>175</v>
      </c>
      <c r="D249" s="299">
        <v>5.51</v>
      </c>
      <c r="E249" s="299">
        <v>0</v>
      </c>
      <c r="F249" s="299">
        <v>0</v>
      </c>
      <c r="G249" s="299">
        <v>0</v>
      </c>
      <c r="H249" s="299">
        <v>0</v>
      </c>
      <c r="I249" s="299">
        <v>0</v>
      </c>
      <c r="J249" s="299">
        <v>0</v>
      </c>
      <c r="K249" s="299">
        <v>0</v>
      </c>
      <c r="L249" s="299">
        <v>0</v>
      </c>
      <c r="M249" s="299">
        <v>0</v>
      </c>
      <c r="N249" s="299">
        <v>0</v>
      </c>
      <c r="O249" s="299">
        <v>0</v>
      </c>
      <c r="P249" s="299">
        <v>0</v>
      </c>
      <c r="Q249" s="16">
        <f t="shared" si="3"/>
        <v>5.5</v>
      </c>
    </row>
    <row r="250" spans="1:17" ht="15">
      <c r="A250" s="299">
        <v>465</v>
      </c>
      <c r="B250" s="299" t="s">
        <v>27</v>
      </c>
      <c r="C250" s="299" t="s">
        <v>606</v>
      </c>
      <c r="D250" s="299">
        <v>6.02</v>
      </c>
      <c r="E250" s="299">
        <v>0</v>
      </c>
      <c r="F250" s="299">
        <v>0</v>
      </c>
      <c r="G250" s="299">
        <v>0</v>
      </c>
      <c r="H250" s="299">
        <v>0</v>
      </c>
      <c r="I250" s="299">
        <v>0</v>
      </c>
      <c r="J250" s="299">
        <v>0</v>
      </c>
      <c r="K250" s="299">
        <v>0</v>
      </c>
      <c r="L250" s="299">
        <v>0</v>
      </c>
      <c r="M250" s="299">
        <v>0</v>
      </c>
      <c r="N250" s="299">
        <v>0</v>
      </c>
      <c r="O250" s="299">
        <v>0</v>
      </c>
      <c r="P250" s="299">
        <v>0</v>
      </c>
      <c r="Q250" s="16">
        <f t="shared" si="3"/>
        <v>6</v>
      </c>
    </row>
    <row r="251" spans="1:17" ht="15">
      <c r="A251" s="299">
        <v>467</v>
      </c>
      <c r="B251" s="299" t="s">
        <v>27</v>
      </c>
      <c r="C251" s="299" t="s">
        <v>239</v>
      </c>
      <c r="D251" s="299">
        <v>6.02</v>
      </c>
      <c r="E251" s="299">
        <v>0</v>
      </c>
      <c r="F251" s="299">
        <v>0</v>
      </c>
      <c r="G251" s="299">
        <v>0</v>
      </c>
      <c r="H251" s="299">
        <v>0</v>
      </c>
      <c r="I251" s="299">
        <v>0</v>
      </c>
      <c r="J251" s="299">
        <v>0</v>
      </c>
      <c r="K251" s="299">
        <v>0</v>
      </c>
      <c r="L251" s="299">
        <v>0</v>
      </c>
      <c r="M251" s="299">
        <v>0</v>
      </c>
      <c r="N251" s="299">
        <v>0</v>
      </c>
      <c r="O251" s="299">
        <v>0</v>
      </c>
      <c r="P251" s="299">
        <v>0</v>
      </c>
      <c r="Q251" s="16">
        <f t="shared" si="3"/>
        <v>6</v>
      </c>
    </row>
    <row r="252" spans="1:17" ht="12.75" customHeight="1">
      <c r="A252" s="299">
        <v>469</v>
      </c>
      <c r="B252" s="299" t="s">
        <v>27</v>
      </c>
      <c r="C252" s="299" t="s">
        <v>237</v>
      </c>
      <c r="D252" s="299">
        <v>7.54</v>
      </c>
      <c r="E252" s="71">
        <v>1</v>
      </c>
      <c r="F252" s="299">
        <v>0</v>
      </c>
      <c r="G252" s="299">
        <v>0</v>
      </c>
      <c r="H252" s="299">
        <v>0</v>
      </c>
      <c r="I252" s="299">
        <v>0</v>
      </c>
      <c r="J252" s="299">
        <v>0</v>
      </c>
      <c r="K252" s="299">
        <v>0</v>
      </c>
      <c r="L252" s="299">
        <v>0</v>
      </c>
      <c r="M252" s="299">
        <v>0</v>
      </c>
      <c r="N252" s="299">
        <v>0</v>
      </c>
      <c r="O252" s="71">
        <v>1</v>
      </c>
      <c r="P252" s="299">
        <v>0</v>
      </c>
      <c r="Q252" s="16">
        <f t="shared" si="3"/>
        <v>7.5</v>
      </c>
    </row>
    <row r="253" spans="1:17" ht="12.75" customHeight="1">
      <c r="A253" s="299">
        <v>705</v>
      </c>
      <c r="B253" s="299" t="s">
        <v>27</v>
      </c>
      <c r="C253" s="299" t="s">
        <v>607</v>
      </c>
      <c r="D253" s="299">
        <v>6.52</v>
      </c>
      <c r="E253" s="299">
        <v>0</v>
      </c>
      <c r="F253" s="299">
        <v>0</v>
      </c>
      <c r="G253" s="299">
        <v>0</v>
      </c>
      <c r="H253" s="299">
        <v>0</v>
      </c>
      <c r="I253" s="299">
        <v>0</v>
      </c>
      <c r="J253" s="299">
        <v>0</v>
      </c>
      <c r="K253" s="299">
        <v>0</v>
      </c>
      <c r="L253" s="299">
        <v>0</v>
      </c>
      <c r="M253" s="299">
        <v>0</v>
      </c>
      <c r="N253" s="299">
        <v>0</v>
      </c>
      <c r="O253" s="299">
        <v>0</v>
      </c>
      <c r="P253" s="299">
        <v>0</v>
      </c>
      <c r="Q253" s="16">
        <f t="shared" si="3"/>
        <v>6.5</v>
      </c>
    </row>
    <row r="254" spans="1:17" ht="12.75" customHeight="1">
      <c r="A254" s="299">
        <v>474</v>
      </c>
      <c r="B254" s="299" t="s">
        <v>28</v>
      </c>
      <c r="C254" s="299" t="s">
        <v>275</v>
      </c>
      <c r="D254" s="299">
        <v>7.04</v>
      </c>
      <c r="E254" s="71">
        <v>1</v>
      </c>
      <c r="F254" s="299">
        <v>0</v>
      </c>
      <c r="G254" s="299">
        <v>0</v>
      </c>
      <c r="H254" s="299">
        <v>0</v>
      </c>
      <c r="I254" s="299">
        <v>0</v>
      </c>
      <c r="J254" s="299">
        <v>0</v>
      </c>
      <c r="K254" s="299">
        <v>0</v>
      </c>
      <c r="L254" s="299">
        <v>0</v>
      </c>
      <c r="M254" s="299">
        <v>0</v>
      </c>
      <c r="N254" s="299">
        <v>0</v>
      </c>
      <c r="O254" s="299">
        <v>0</v>
      </c>
      <c r="P254" s="299">
        <v>0</v>
      </c>
      <c r="Q254" s="16">
        <f t="shared" si="3"/>
        <v>7</v>
      </c>
    </row>
    <row r="255" spans="1:17" ht="12.75" customHeight="1">
      <c r="A255" s="299">
        <v>477</v>
      </c>
      <c r="B255" s="299" t="s">
        <v>28</v>
      </c>
      <c r="C255" s="299" t="s">
        <v>330</v>
      </c>
      <c r="D255" s="299">
        <v>5.01</v>
      </c>
      <c r="E255" s="299">
        <v>0</v>
      </c>
      <c r="F255" s="299">
        <v>0</v>
      </c>
      <c r="G255" s="299">
        <v>0</v>
      </c>
      <c r="H255" s="299">
        <v>0</v>
      </c>
      <c r="I255" s="299">
        <v>0</v>
      </c>
      <c r="J255" s="299">
        <v>0</v>
      </c>
      <c r="K255" s="299">
        <v>0</v>
      </c>
      <c r="L255" s="299">
        <v>0</v>
      </c>
      <c r="M255" s="299">
        <v>0</v>
      </c>
      <c r="N255" s="299">
        <v>0</v>
      </c>
      <c r="O255" s="299">
        <v>0</v>
      </c>
      <c r="P255" s="299">
        <v>0</v>
      </c>
      <c r="Q255" s="16">
        <f t="shared" si="3"/>
        <v>5</v>
      </c>
    </row>
    <row r="256" spans="1:17" ht="12.75" customHeight="1">
      <c r="A256" s="299">
        <v>480</v>
      </c>
      <c r="B256" s="299" t="s">
        <v>28</v>
      </c>
      <c r="C256" s="299" t="s">
        <v>216</v>
      </c>
      <c r="D256" s="299">
        <v>6.01</v>
      </c>
      <c r="E256" s="299">
        <v>0</v>
      </c>
      <c r="F256" s="299">
        <v>0</v>
      </c>
      <c r="G256" s="299">
        <v>0</v>
      </c>
      <c r="H256" s="299">
        <v>0</v>
      </c>
      <c r="I256" s="299">
        <v>0</v>
      </c>
      <c r="J256" s="299">
        <v>0</v>
      </c>
      <c r="K256" s="299">
        <v>0</v>
      </c>
      <c r="L256" s="299">
        <v>0</v>
      </c>
      <c r="M256" s="299">
        <v>0</v>
      </c>
      <c r="N256" s="299">
        <v>0</v>
      </c>
      <c r="O256" s="299">
        <v>0</v>
      </c>
      <c r="P256" s="299">
        <v>0</v>
      </c>
      <c r="Q256" s="16">
        <f t="shared" si="3"/>
        <v>6</v>
      </c>
    </row>
    <row r="257" spans="1:17" ht="12.75" customHeight="1">
      <c r="A257" s="299">
        <v>646</v>
      </c>
      <c r="B257" s="299" t="s">
        <v>28</v>
      </c>
      <c r="C257" s="299" t="s">
        <v>608</v>
      </c>
      <c r="D257" s="299">
        <v>7.04</v>
      </c>
      <c r="E257" s="71">
        <v>1</v>
      </c>
      <c r="F257" s="299">
        <v>0</v>
      </c>
      <c r="G257" s="299">
        <v>0</v>
      </c>
      <c r="H257" s="299">
        <v>0</v>
      </c>
      <c r="I257" s="299">
        <v>0</v>
      </c>
      <c r="J257" s="299">
        <v>0</v>
      </c>
      <c r="K257" s="299">
        <v>0</v>
      </c>
      <c r="L257" s="299">
        <v>0</v>
      </c>
      <c r="M257" s="299">
        <v>0</v>
      </c>
      <c r="N257" s="299">
        <v>0</v>
      </c>
      <c r="O257" s="299">
        <v>0</v>
      </c>
      <c r="P257" s="299">
        <v>0</v>
      </c>
      <c r="Q257" s="16">
        <f t="shared" si="3"/>
        <v>7</v>
      </c>
    </row>
    <row r="258" spans="1:17" ht="12.75" customHeight="1">
      <c r="A258" s="299">
        <v>647</v>
      </c>
      <c r="B258" s="299" t="s">
        <v>28</v>
      </c>
      <c r="C258" s="299" t="s">
        <v>609</v>
      </c>
      <c r="D258" s="299">
        <v>6.02</v>
      </c>
      <c r="E258" s="299">
        <v>0</v>
      </c>
      <c r="F258" s="299">
        <v>0</v>
      </c>
      <c r="G258" s="299">
        <v>0</v>
      </c>
      <c r="H258" s="299">
        <v>0</v>
      </c>
      <c r="I258" s="299">
        <v>0</v>
      </c>
      <c r="J258" s="299">
        <v>0</v>
      </c>
      <c r="K258" s="299">
        <v>0</v>
      </c>
      <c r="L258" s="299">
        <v>0</v>
      </c>
      <c r="M258" s="299">
        <v>0</v>
      </c>
      <c r="N258" s="299">
        <v>0</v>
      </c>
      <c r="O258" s="299">
        <v>0</v>
      </c>
      <c r="P258" s="299">
        <v>0</v>
      </c>
      <c r="Q258" s="16">
        <f aca="true" t="shared" si="4" ref="Q258:Q321">FLOOR((IF(D258="6*","sv",D258+0)),0.1)</f>
        <v>6</v>
      </c>
    </row>
    <row r="259" spans="1:17" ht="12.75" customHeight="1">
      <c r="A259" s="299">
        <v>675</v>
      </c>
      <c r="B259" s="299" t="s">
        <v>35</v>
      </c>
      <c r="C259" s="299" t="s">
        <v>276</v>
      </c>
      <c r="D259" s="299">
        <v>7.03</v>
      </c>
      <c r="E259" s="299">
        <v>0</v>
      </c>
      <c r="F259" s="299">
        <v>0</v>
      </c>
      <c r="G259" s="299">
        <v>0</v>
      </c>
      <c r="H259" s="299">
        <v>0</v>
      </c>
      <c r="I259" s="299">
        <v>0</v>
      </c>
      <c r="J259" s="299">
        <v>0</v>
      </c>
      <c r="K259" s="299">
        <v>0</v>
      </c>
      <c r="L259" s="299">
        <v>0</v>
      </c>
      <c r="M259" s="299">
        <v>0</v>
      </c>
      <c r="N259" s="299">
        <v>0</v>
      </c>
      <c r="O259" s="299">
        <v>0</v>
      </c>
      <c r="P259" s="299">
        <v>0</v>
      </c>
      <c r="Q259" s="16">
        <f t="shared" si="4"/>
        <v>7</v>
      </c>
    </row>
    <row r="260" spans="1:17" ht="12.75" customHeight="1">
      <c r="A260" s="259" t="s">
        <v>678</v>
      </c>
      <c r="B260" s="260"/>
      <c r="C260" s="260"/>
      <c r="D260" s="260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1"/>
      <c r="Q260" s="16">
        <f t="shared" si="4"/>
        <v>0</v>
      </c>
    </row>
    <row r="261" spans="1:17" ht="12.75" customHeight="1">
      <c r="A261" s="298" t="s">
        <v>164</v>
      </c>
      <c r="B261" s="298" t="s">
        <v>41</v>
      </c>
      <c r="C261" s="298" t="s">
        <v>42</v>
      </c>
      <c r="D261" s="298" t="s">
        <v>43</v>
      </c>
      <c r="E261" s="298" t="s">
        <v>44</v>
      </c>
      <c r="F261" s="298" t="s">
        <v>45</v>
      </c>
      <c r="G261" s="298" t="s">
        <v>46</v>
      </c>
      <c r="H261" s="298" t="s">
        <v>47</v>
      </c>
      <c r="I261" s="298" t="s">
        <v>48</v>
      </c>
      <c r="J261" s="298" t="s">
        <v>49</v>
      </c>
      <c r="K261" s="298" t="s">
        <v>50</v>
      </c>
      <c r="L261" s="298" t="s">
        <v>51</v>
      </c>
      <c r="M261" s="298" t="s">
        <v>52</v>
      </c>
      <c r="N261" s="298" t="s">
        <v>215</v>
      </c>
      <c r="O261" s="298" t="s">
        <v>32</v>
      </c>
      <c r="P261" s="298" t="s">
        <v>33</v>
      </c>
      <c r="Q261" s="16" t="e">
        <f t="shared" si="4"/>
        <v>#VALUE!</v>
      </c>
    </row>
    <row r="262" spans="1:17" ht="15">
      <c r="A262" s="299">
        <v>484</v>
      </c>
      <c r="B262" s="299" t="s">
        <v>34</v>
      </c>
      <c r="C262" s="299" t="s">
        <v>220</v>
      </c>
      <c r="D262" s="299">
        <v>6.02</v>
      </c>
      <c r="E262" s="299">
        <v>0</v>
      </c>
      <c r="F262" s="71">
        <v>2</v>
      </c>
      <c r="G262" s="299">
        <v>0</v>
      </c>
      <c r="H262" s="299">
        <v>0</v>
      </c>
      <c r="I262" s="299">
        <v>0</v>
      </c>
      <c r="J262" s="299">
        <v>0</v>
      </c>
      <c r="K262" s="299">
        <v>0</v>
      </c>
      <c r="L262" s="299">
        <v>0</v>
      </c>
      <c r="M262" s="299">
        <v>0</v>
      </c>
      <c r="N262" s="299">
        <v>0</v>
      </c>
      <c r="O262" s="299">
        <v>0</v>
      </c>
      <c r="P262" s="299">
        <v>0</v>
      </c>
      <c r="Q262" s="16">
        <f t="shared" si="4"/>
        <v>6</v>
      </c>
    </row>
    <row r="263" spans="1:17" ht="15">
      <c r="A263" s="299">
        <v>488</v>
      </c>
      <c r="B263" s="299" t="s">
        <v>26</v>
      </c>
      <c r="C263" s="299" t="s">
        <v>679</v>
      </c>
      <c r="D263" s="299">
        <v>5.01</v>
      </c>
      <c r="E263" s="299">
        <v>0</v>
      </c>
      <c r="F263" s="299">
        <v>0</v>
      </c>
      <c r="G263" s="299">
        <v>0</v>
      </c>
      <c r="H263" s="299">
        <v>0</v>
      </c>
      <c r="I263" s="299">
        <v>0</v>
      </c>
      <c r="J263" s="299">
        <v>0</v>
      </c>
      <c r="K263" s="71">
        <v>1</v>
      </c>
      <c r="L263" s="299">
        <v>0</v>
      </c>
      <c r="M263" s="299">
        <v>0</v>
      </c>
      <c r="N263" s="299">
        <v>0</v>
      </c>
      <c r="O263" s="299">
        <v>0</v>
      </c>
      <c r="P263" s="299">
        <v>0</v>
      </c>
      <c r="Q263" s="16">
        <f t="shared" si="4"/>
        <v>5</v>
      </c>
    </row>
    <row r="264" spans="1:17" ht="15">
      <c r="A264" s="299">
        <v>489</v>
      </c>
      <c r="B264" s="299" t="s">
        <v>26</v>
      </c>
      <c r="C264" s="299" t="s">
        <v>680</v>
      </c>
      <c r="D264" s="299">
        <v>5.01</v>
      </c>
      <c r="E264" s="299">
        <v>0</v>
      </c>
      <c r="F264" s="299">
        <v>0</v>
      </c>
      <c r="G264" s="299">
        <v>0</v>
      </c>
      <c r="H264" s="299">
        <v>0</v>
      </c>
      <c r="I264" s="299">
        <v>0</v>
      </c>
      <c r="J264" s="71">
        <v>1</v>
      </c>
      <c r="K264" s="299">
        <v>0</v>
      </c>
      <c r="L264" s="299">
        <v>0</v>
      </c>
      <c r="M264" s="299">
        <v>0</v>
      </c>
      <c r="N264" s="299">
        <v>0</v>
      </c>
      <c r="O264" s="299">
        <v>0</v>
      </c>
      <c r="P264" s="299">
        <v>0</v>
      </c>
      <c r="Q264" s="16">
        <f t="shared" si="4"/>
        <v>5</v>
      </c>
    </row>
    <row r="265" spans="1:17" ht="15">
      <c r="A265" s="299">
        <v>493</v>
      </c>
      <c r="B265" s="299" t="s">
        <v>26</v>
      </c>
      <c r="C265" s="299" t="s">
        <v>681</v>
      </c>
      <c r="D265" s="299">
        <v>5.02</v>
      </c>
      <c r="E265" s="299">
        <v>0</v>
      </c>
      <c r="F265" s="299">
        <v>0</v>
      </c>
      <c r="G265" s="299">
        <v>0</v>
      </c>
      <c r="H265" s="299">
        <v>0</v>
      </c>
      <c r="I265" s="299">
        <v>0</v>
      </c>
      <c r="J265" s="299">
        <v>0</v>
      </c>
      <c r="K265" s="71">
        <v>1</v>
      </c>
      <c r="L265" s="299">
        <v>0</v>
      </c>
      <c r="M265" s="299">
        <v>0</v>
      </c>
      <c r="N265" s="299">
        <v>0</v>
      </c>
      <c r="O265" s="299">
        <v>0</v>
      </c>
      <c r="P265" s="299">
        <v>0</v>
      </c>
      <c r="Q265" s="16">
        <f t="shared" si="4"/>
        <v>5</v>
      </c>
    </row>
    <row r="266" spans="1:17" ht="15">
      <c r="A266" s="299">
        <v>729</v>
      </c>
      <c r="B266" s="299" t="s">
        <v>26</v>
      </c>
      <c r="C266" s="299" t="s">
        <v>682</v>
      </c>
      <c r="D266" s="299">
        <v>5.01</v>
      </c>
      <c r="E266" s="299">
        <v>0</v>
      </c>
      <c r="F266" s="299">
        <v>0</v>
      </c>
      <c r="G266" s="299">
        <v>0</v>
      </c>
      <c r="H266" s="299">
        <v>0</v>
      </c>
      <c r="I266" s="299">
        <v>0</v>
      </c>
      <c r="J266" s="299">
        <v>0</v>
      </c>
      <c r="K266" s="299">
        <v>0</v>
      </c>
      <c r="L266" s="299">
        <v>0</v>
      </c>
      <c r="M266" s="299">
        <v>0</v>
      </c>
      <c r="N266" s="299">
        <v>0</v>
      </c>
      <c r="O266" s="299">
        <v>0</v>
      </c>
      <c r="P266" s="299">
        <v>0</v>
      </c>
      <c r="Q266" s="16">
        <f t="shared" si="4"/>
        <v>5</v>
      </c>
    </row>
    <row r="267" spans="1:17" ht="15">
      <c r="A267" s="299">
        <v>494</v>
      </c>
      <c r="B267" s="299" t="s">
        <v>27</v>
      </c>
      <c r="C267" s="299" t="s">
        <v>683</v>
      </c>
      <c r="D267" s="299">
        <v>6.53</v>
      </c>
      <c r="E267" s="299">
        <v>0</v>
      </c>
      <c r="F267" s="299">
        <v>0</v>
      </c>
      <c r="G267" s="299">
        <v>0</v>
      </c>
      <c r="H267" s="299">
        <v>0</v>
      </c>
      <c r="I267" s="299">
        <v>0</v>
      </c>
      <c r="J267" s="299">
        <v>0</v>
      </c>
      <c r="K267" s="299">
        <v>0</v>
      </c>
      <c r="L267" s="299">
        <v>0</v>
      </c>
      <c r="M267" s="71">
        <v>1</v>
      </c>
      <c r="N267" s="299">
        <v>0</v>
      </c>
      <c r="O267" s="299">
        <v>0</v>
      </c>
      <c r="P267" s="299">
        <v>0</v>
      </c>
      <c r="Q267" s="16">
        <f t="shared" si="4"/>
        <v>6.5</v>
      </c>
    </row>
    <row r="268" spans="1:17" ht="15">
      <c r="A268" s="299">
        <v>495</v>
      </c>
      <c r="B268" s="299" t="s">
        <v>27</v>
      </c>
      <c r="C268" s="299" t="s">
        <v>684</v>
      </c>
      <c r="D268" s="299">
        <v>5.51</v>
      </c>
      <c r="E268" s="299">
        <v>0</v>
      </c>
      <c r="F268" s="299">
        <v>0</v>
      </c>
      <c r="G268" s="299">
        <v>0</v>
      </c>
      <c r="H268" s="299">
        <v>0</v>
      </c>
      <c r="I268" s="299">
        <v>0</v>
      </c>
      <c r="J268" s="299">
        <v>0</v>
      </c>
      <c r="K268" s="299">
        <v>0</v>
      </c>
      <c r="L268" s="299">
        <v>0</v>
      </c>
      <c r="M268" s="299">
        <v>0</v>
      </c>
      <c r="N268" s="299">
        <v>0</v>
      </c>
      <c r="O268" s="299">
        <v>0</v>
      </c>
      <c r="P268" s="299">
        <v>0</v>
      </c>
      <c r="Q268" s="16">
        <f t="shared" si="4"/>
        <v>5.5</v>
      </c>
    </row>
    <row r="269" spans="1:17" ht="12.75" customHeight="1">
      <c r="A269" s="299">
        <v>497</v>
      </c>
      <c r="B269" s="299" t="s">
        <v>27</v>
      </c>
      <c r="C269" s="299" t="s">
        <v>685</v>
      </c>
      <c r="D269" s="299">
        <v>5.52</v>
      </c>
      <c r="E269" s="299">
        <v>0</v>
      </c>
      <c r="F269" s="299">
        <v>0</v>
      </c>
      <c r="G269" s="299">
        <v>0</v>
      </c>
      <c r="H269" s="299">
        <v>0</v>
      </c>
      <c r="I269" s="299">
        <v>0</v>
      </c>
      <c r="J269" s="299">
        <v>0</v>
      </c>
      <c r="K269" s="71">
        <v>1</v>
      </c>
      <c r="L269" s="299">
        <v>0</v>
      </c>
      <c r="M269" s="299">
        <v>0</v>
      </c>
      <c r="N269" s="299">
        <v>0</v>
      </c>
      <c r="O269" s="299">
        <v>0</v>
      </c>
      <c r="P269" s="299">
        <v>0</v>
      </c>
      <c r="Q269" s="16">
        <f t="shared" si="4"/>
        <v>5.5</v>
      </c>
    </row>
    <row r="270" spans="1:17" ht="12.75" customHeight="1">
      <c r="A270" s="299">
        <v>503</v>
      </c>
      <c r="B270" s="299" t="s">
        <v>27</v>
      </c>
      <c r="C270" s="299" t="s">
        <v>258</v>
      </c>
      <c r="D270" s="299">
        <v>6.54</v>
      </c>
      <c r="E270" s="71">
        <v>1</v>
      </c>
      <c r="F270" s="299">
        <v>0</v>
      </c>
      <c r="G270" s="299">
        <v>0</v>
      </c>
      <c r="H270" s="299">
        <v>0</v>
      </c>
      <c r="I270" s="299">
        <v>0</v>
      </c>
      <c r="J270" s="299">
        <v>0</v>
      </c>
      <c r="K270" s="299">
        <v>0</v>
      </c>
      <c r="L270" s="299">
        <v>0</v>
      </c>
      <c r="M270" s="299">
        <v>0</v>
      </c>
      <c r="N270" s="299">
        <v>0</v>
      </c>
      <c r="O270" s="299">
        <v>0</v>
      </c>
      <c r="P270" s="299">
        <v>0</v>
      </c>
      <c r="Q270" s="16">
        <f t="shared" si="4"/>
        <v>6.5</v>
      </c>
    </row>
    <row r="271" spans="1:17" ht="12.75" customHeight="1">
      <c r="A271" s="299">
        <v>699</v>
      </c>
      <c r="B271" s="299" t="s">
        <v>27</v>
      </c>
      <c r="C271" s="299" t="s">
        <v>686</v>
      </c>
      <c r="D271" s="299">
        <v>6.02</v>
      </c>
      <c r="E271" s="299">
        <v>0</v>
      </c>
      <c r="F271" s="299">
        <v>0</v>
      </c>
      <c r="G271" s="299">
        <v>0</v>
      </c>
      <c r="H271" s="299">
        <v>0</v>
      </c>
      <c r="I271" s="299">
        <v>0</v>
      </c>
      <c r="J271" s="299">
        <v>0</v>
      </c>
      <c r="K271" s="299">
        <v>0</v>
      </c>
      <c r="L271" s="299">
        <v>0</v>
      </c>
      <c r="M271" s="299">
        <v>0</v>
      </c>
      <c r="N271" s="299">
        <v>0</v>
      </c>
      <c r="O271" s="299">
        <v>0</v>
      </c>
      <c r="P271" s="299">
        <v>0</v>
      </c>
      <c r="Q271" s="16">
        <f t="shared" si="4"/>
        <v>6</v>
      </c>
    </row>
    <row r="272" spans="1:17" ht="12.75" customHeight="1">
      <c r="A272" s="299">
        <v>724</v>
      </c>
      <c r="B272" s="299" t="s">
        <v>27</v>
      </c>
      <c r="C272" s="299" t="s">
        <v>687</v>
      </c>
      <c r="D272" s="299">
        <v>6.02</v>
      </c>
      <c r="E272" s="299">
        <v>0</v>
      </c>
      <c r="F272" s="299">
        <v>0</v>
      </c>
      <c r="G272" s="299">
        <v>0</v>
      </c>
      <c r="H272" s="299">
        <v>0</v>
      </c>
      <c r="I272" s="299">
        <v>0</v>
      </c>
      <c r="J272" s="299">
        <v>0</v>
      </c>
      <c r="K272" s="299">
        <v>0</v>
      </c>
      <c r="L272" s="299">
        <v>0</v>
      </c>
      <c r="M272" s="299">
        <v>0</v>
      </c>
      <c r="N272" s="299">
        <v>0</v>
      </c>
      <c r="O272" s="299">
        <v>0</v>
      </c>
      <c r="P272" s="299">
        <v>0</v>
      </c>
      <c r="Q272" s="16">
        <f t="shared" si="4"/>
        <v>6</v>
      </c>
    </row>
    <row r="273" spans="1:17" ht="12.75" customHeight="1">
      <c r="A273" s="299">
        <v>506</v>
      </c>
      <c r="B273" s="299" t="s">
        <v>28</v>
      </c>
      <c r="C273" s="299" t="s">
        <v>149</v>
      </c>
      <c r="D273" s="299">
        <v>5.51</v>
      </c>
      <c r="E273" s="299">
        <v>0</v>
      </c>
      <c r="F273" s="299">
        <v>0</v>
      </c>
      <c r="G273" s="299">
        <v>0</v>
      </c>
      <c r="H273" s="299">
        <v>0</v>
      </c>
      <c r="I273" s="299">
        <v>0</v>
      </c>
      <c r="J273" s="299">
        <v>0</v>
      </c>
      <c r="K273" s="299">
        <v>0</v>
      </c>
      <c r="L273" s="299">
        <v>0</v>
      </c>
      <c r="M273" s="299">
        <v>0</v>
      </c>
      <c r="N273" s="299">
        <v>0</v>
      </c>
      <c r="O273" s="299">
        <v>0</v>
      </c>
      <c r="P273" s="299">
        <v>0</v>
      </c>
      <c r="Q273" s="16">
        <f t="shared" si="4"/>
        <v>5.5</v>
      </c>
    </row>
    <row r="274" spans="1:17" ht="12.75" customHeight="1">
      <c r="A274" s="299">
        <v>507</v>
      </c>
      <c r="B274" s="299" t="s">
        <v>28</v>
      </c>
      <c r="C274" s="299" t="s">
        <v>254</v>
      </c>
      <c r="D274" s="299">
        <v>5.51</v>
      </c>
      <c r="E274" s="299">
        <v>0</v>
      </c>
      <c r="F274" s="299">
        <v>0</v>
      </c>
      <c r="G274" s="299">
        <v>0</v>
      </c>
      <c r="H274" s="299">
        <v>0</v>
      </c>
      <c r="I274" s="299">
        <v>0</v>
      </c>
      <c r="J274" s="299">
        <v>0</v>
      </c>
      <c r="K274" s="299">
        <v>0</v>
      </c>
      <c r="L274" s="299">
        <v>0</v>
      </c>
      <c r="M274" s="299">
        <v>0</v>
      </c>
      <c r="N274" s="299">
        <v>0</v>
      </c>
      <c r="O274" s="299">
        <v>0</v>
      </c>
      <c r="P274" s="299">
        <v>0</v>
      </c>
      <c r="Q274" s="16">
        <f t="shared" si="4"/>
        <v>5.5</v>
      </c>
    </row>
    <row r="275" spans="1:17" ht="12.75" customHeight="1">
      <c r="A275" s="299">
        <v>648</v>
      </c>
      <c r="B275" s="299" t="s">
        <v>28</v>
      </c>
      <c r="C275" s="299" t="s">
        <v>688</v>
      </c>
      <c r="D275" s="299">
        <v>6.02</v>
      </c>
      <c r="E275" s="299">
        <v>0</v>
      </c>
      <c r="F275" s="299">
        <v>0</v>
      </c>
      <c r="G275" s="299">
        <v>0</v>
      </c>
      <c r="H275" s="299">
        <v>0</v>
      </c>
      <c r="I275" s="299">
        <v>0</v>
      </c>
      <c r="J275" s="299">
        <v>0</v>
      </c>
      <c r="K275" s="299">
        <v>0</v>
      </c>
      <c r="L275" s="299">
        <v>0</v>
      </c>
      <c r="M275" s="299">
        <v>0</v>
      </c>
      <c r="N275" s="299">
        <v>0</v>
      </c>
      <c r="O275" s="299">
        <v>0</v>
      </c>
      <c r="P275" s="299">
        <v>0</v>
      </c>
      <c r="Q275" s="16">
        <f t="shared" si="4"/>
        <v>6</v>
      </c>
    </row>
    <row r="276" spans="1:17" ht="12.75" customHeight="1">
      <c r="A276" s="299">
        <v>690</v>
      </c>
      <c r="B276" s="299" t="s">
        <v>35</v>
      </c>
      <c r="C276" s="299" t="s">
        <v>689</v>
      </c>
      <c r="D276" s="299">
        <v>5.51</v>
      </c>
      <c r="E276" s="299">
        <v>0</v>
      </c>
      <c r="F276" s="299">
        <v>0</v>
      </c>
      <c r="G276" s="299">
        <v>0</v>
      </c>
      <c r="H276" s="299">
        <v>0</v>
      </c>
      <c r="I276" s="299">
        <v>0</v>
      </c>
      <c r="J276" s="299">
        <v>0</v>
      </c>
      <c r="K276" s="299">
        <v>0</v>
      </c>
      <c r="L276" s="299">
        <v>0</v>
      </c>
      <c r="M276" s="299">
        <v>0</v>
      </c>
      <c r="N276" s="299">
        <v>0</v>
      </c>
      <c r="O276" s="299">
        <v>0</v>
      </c>
      <c r="P276" s="299">
        <v>0</v>
      </c>
      <c r="Q276" s="16">
        <f t="shared" si="4"/>
        <v>5.5</v>
      </c>
    </row>
    <row r="277" spans="1:17" ht="12.75" customHeight="1">
      <c r="A277" s="259" t="s">
        <v>690</v>
      </c>
      <c r="B277" s="260"/>
      <c r="C277" s="260"/>
      <c r="D277" s="260"/>
      <c r="E277" s="260"/>
      <c r="F277" s="260"/>
      <c r="G277" s="260"/>
      <c r="H277" s="260"/>
      <c r="I277" s="260"/>
      <c r="J277" s="260"/>
      <c r="K277" s="260"/>
      <c r="L277" s="260"/>
      <c r="M277" s="260"/>
      <c r="N277" s="260"/>
      <c r="O277" s="260"/>
      <c r="P277" s="261"/>
      <c r="Q277" s="16">
        <f t="shared" si="4"/>
        <v>0</v>
      </c>
    </row>
    <row r="278" spans="1:17" ht="12.75" customHeight="1">
      <c r="A278" s="298" t="s">
        <v>164</v>
      </c>
      <c r="B278" s="298" t="s">
        <v>41</v>
      </c>
      <c r="C278" s="298" t="s">
        <v>42</v>
      </c>
      <c r="D278" s="298" t="s">
        <v>43</v>
      </c>
      <c r="E278" s="298" t="s">
        <v>44</v>
      </c>
      <c r="F278" s="298" t="s">
        <v>45</v>
      </c>
      <c r="G278" s="298" t="s">
        <v>46</v>
      </c>
      <c r="H278" s="298" t="s">
        <v>47</v>
      </c>
      <c r="I278" s="298" t="s">
        <v>48</v>
      </c>
      <c r="J278" s="298" t="s">
        <v>49</v>
      </c>
      <c r="K278" s="298" t="s">
        <v>50</v>
      </c>
      <c r="L278" s="298" t="s">
        <v>51</v>
      </c>
      <c r="M278" s="298" t="s">
        <v>52</v>
      </c>
      <c r="N278" s="298" t="s">
        <v>215</v>
      </c>
      <c r="O278" s="298" t="s">
        <v>32</v>
      </c>
      <c r="P278" s="298" t="s">
        <v>33</v>
      </c>
      <c r="Q278" s="16" t="e">
        <f t="shared" si="4"/>
        <v>#VALUE!</v>
      </c>
    </row>
    <row r="279" spans="1:17" ht="15">
      <c r="A279" s="299">
        <v>509</v>
      </c>
      <c r="B279" s="299" t="s">
        <v>34</v>
      </c>
      <c r="C279" s="299" t="s">
        <v>68</v>
      </c>
      <c r="D279" s="299">
        <v>6.02</v>
      </c>
      <c r="E279" s="299">
        <v>0</v>
      </c>
      <c r="F279" s="71">
        <v>1</v>
      </c>
      <c r="G279" s="299">
        <v>0</v>
      </c>
      <c r="H279" s="299">
        <v>0</v>
      </c>
      <c r="I279" s="299">
        <v>0</v>
      </c>
      <c r="J279" s="299">
        <v>0</v>
      </c>
      <c r="K279" s="299">
        <v>0</v>
      </c>
      <c r="L279" s="299">
        <v>0</v>
      </c>
      <c r="M279" s="299">
        <v>0</v>
      </c>
      <c r="N279" s="299">
        <v>0</v>
      </c>
      <c r="O279" s="299">
        <v>0</v>
      </c>
      <c r="P279" s="299">
        <v>0</v>
      </c>
      <c r="Q279" s="16">
        <f t="shared" si="4"/>
        <v>6</v>
      </c>
    </row>
    <row r="280" spans="1:17" ht="15">
      <c r="A280" s="299">
        <v>515</v>
      </c>
      <c r="B280" s="299" t="s">
        <v>26</v>
      </c>
      <c r="C280" s="299" t="s">
        <v>332</v>
      </c>
      <c r="D280" s="299">
        <v>6.53</v>
      </c>
      <c r="E280" s="299">
        <v>0</v>
      </c>
      <c r="F280" s="299">
        <v>0</v>
      </c>
      <c r="G280" s="299">
        <v>0</v>
      </c>
      <c r="H280" s="299">
        <v>0</v>
      </c>
      <c r="I280" s="299">
        <v>0</v>
      </c>
      <c r="J280" s="299">
        <v>0</v>
      </c>
      <c r="K280" s="299">
        <v>0</v>
      </c>
      <c r="L280" s="299">
        <v>0</v>
      </c>
      <c r="M280" s="299">
        <v>0</v>
      </c>
      <c r="N280" s="299">
        <v>0</v>
      </c>
      <c r="O280" s="299">
        <v>0</v>
      </c>
      <c r="P280" s="299">
        <v>0</v>
      </c>
      <c r="Q280" s="16">
        <f t="shared" si="4"/>
        <v>6.5</v>
      </c>
    </row>
    <row r="281" spans="1:17" ht="15">
      <c r="A281" s="299">
        <v>516</v>
      </c>
      <c r="B281" s="299" t="s">
        <v>26</v>
      </c>
      <c r="C281" s="299" t="s">
        <v>412</v>
      </c>
      <c r="D281" s="299">
        <v>5.51</v>
      </c>
      <c r="E281" s="299">
        <v>0</v>
      </c>
      <c r="F281" s="299">
        <v>0</v>
      </c>
      <c r="G281" s="299">
        <v>0</v>
      </c>
      <c r="H281" s="299">
        <v>0</v>
      </c>
      <c r="I281" s="299">
        <v>0</v>
      </c>
      <c r="J281" s="299">
        <v>0</v>
      </c>
      <c r="K281" s="299">
        <v>0</v>
      </c>
      <c r="L281" s="299">
        <v>0</v>
      </c>
      <c r="M281" s="299">
        <v>0</v>
      </c>
      <c r="N281" s="299">
        <v>0</v>
      </c>
      <c r="O281" s="299">
        <v>0</v>
      </c>
      <c r="P281" s="299">
        <v>0</v>
      </c>
      <c r="Q281" s="16">
        <f t="shared" si="4"/>
        <v>5.5</v>
      </c>
    </row>
    <row r="282" spans="1:17" ht="15">
      <c r="A282" s="299">
        <v>521</v>
      </c>
      <c r="B282" s="299" t="s">
        <v>26</v>
      </c>
      <c r="C282" s="299" t="s">
        <v>333</v>
      </c>
      <c r="D282" s="299">
        <v>5.51</v>
      </c>
      <c r="E282" s="299">
        <v>0</v>
      </c>
      <c r="F282" s="299">
        <v>0</v>
      </c>
      <c r="G282" s="299">
        <v>0</v>
      </c>
      <c r="H282" s="299">
        <v>0</v>
      </c>
      <c r="I282" s="299">
        <v>0</v>
      </c>
      <c r="J282" s="299">
        <v>0</v>
      </c>
      <c r="K282" s="71">
        <v>1</v>
      </c>
      <c r="L282" s="299">
        <v>0</v>
      </c>
      <c r="M282" s="299">
        <v>0</v>
      </c>
      <c r="N282" s="299">
        <v>0</v>
      </c>
      <c r="O282" s="299">
        <v>0</v>
      </c>
      <c r="P282" s="299">
        <v>0</v>
      </c>
      <c r="Q282" s="16">
        <f t="shared" si="4"/>
        <v>5.5</v>
      </c>
    </row>
    <row r="283" spans="1:17" ht="15">
      <c r="A283" s="299">
        <v>522</v>
      </c>
      <c r="B283" s="299" t="s">
        <v>26</v>
      </c>
      <c r="C283" s="299" t="s">
        <v>610</v>
      </c>
      <c r="D283" s="299">
        <v>6.53</v>
      </c>
      <c r="E283" s="299">
        <v>0</v>
      </c>
      <c r="F283" s="299">
        <v>0</v>
      </c>
      <c r="G283" s="299">
        <v>0</v>
      </c>
      <c r="H283" s="299">
        <v>0</v>
      </c>
      <c r="I283" s="299">
        <v>0</v>
      </c>
      <c r="J283" s="299">
        <v>0</v>
      </c>
      <c r="K283" s="299">
        <v>0</v>
      </c>
      <c r="L283" s="299">
        <v>0</v>
      </c>
      <c r="M283" s="299">
        <v>0</v>
      </c>
      <c r="N283" s="299">
        <v>0</v>
      </c>
      <c r="O283" s="299">
        <v>0</v>
      </c>
      <c r="P283" s="299">
        <v>0</v>
      </c>
      <c r="Q283" s="16">
        <f t="shared" si="4"/>
        <v>6.5</v>
      </c>
    </row>
    <row r="284" spans="1:17" ht="15">
      <c r="A284" s="299">
        <v>523</v>
      </c>
      <c r="B284" s="299" t="s">
        <v>26</v>
      </c>
      <c r="C284" s="299" t="s">
        <v>271</v>
      </c>
      <c r="D284" s="299">
        <v>6.02</v>
      </c>
      <c r="E284" s="299">
        <v>0</v>
      </c>
      <c r="F284" s="299">
        <v>0</v>
      </c>
      <c r="G284" s="299">
        <v>0</v>
      </c>
      <c r="H284" s="299">
        <v>0</v>
      </c>
      <c r="I284" s="299">
        <v>0</v>
      </c>
      <c r="J284" s="299">
        <v>0</v>
      </c>
      <c r="K284" s="299">
        <v>0</v>
      </c>
      <c r="L284" s="299">
        <v>0</v>
      </c>
      <c r="M284" s="299">
        <v>0</v>
      </c>
      <c r="N284" s="299">
        <v>0</v>
      </c>
      <c r="O284" s="299">
        <v>0</v>
      </c>
      <c r="P284" s="299">
        <v>0</v>
      </c>
      <c r="Q284" s="16">
        <f t="shared" si="4"/>
        <v>6</v>
      </c>
    </row>
    <row r="285" spans="1:17" ht="15">
      <c r="A285" s="299">
        <v>526</v>
      </c>
      <c r="B285" s="299" t="s">
        <v>27</v>
      </c>
      <c r="C285" s="299" t="s">
        <v>260</v>
      </c>
      <c r="D285" s="299">
        <v>5.51</v>
      </c>
      <c r="E285" s="299">
        <v>0</v>
      </c>
      <c r="F285" s="299">
        <v>0</v>
      </c>
      <c r="G285" s="299">
        <v>0</v>
      </c>
      <c r="H285" s="299">
        <v>0</v>
      </c>
      <c r="I285" s="299">
        <v>0</v>
      </c>
      <c r="J285" s="299">
        <v>0</v>
      </c>
      <c r="K285" s="299">
        <v>0</v>
      </c>
      <c r="L285" s="299">
        <v>0</v>
      </c>
      <c r="M285" s="299">
        <v>0</v>
      </c>
      <c r="N285" s="299">
        <v>0</v>
      </c>
      <c r="O285" s="299">
        <v>0</v>
      </c>
      <c r="P285" s="299">
        <v>0</v>
      </c>
      <c r="Q285" s="16">
        <f t="shared" si="4"/>
        <v>5.5</v>
      </c>
    </row>
    <row r="286" spans="1:17" ht="12.75" customHeight="1">
      <c r="A286" s="299">
        <v>528</v>
      </c>
      <c r="B286" s="299" t="s">
        <v>27</v>
      </c>
      <c r="C286" s="299" t="s">
        <v>277</v>
      </c>
      <c r="D286" s="299">
        <v>6.02</v>
      </c>
      <c r="E286" s="299">
        <v>0</v>
      </c>
      <c r="F286" s="299">
        <v>0</v>
      </c>
      <c r="G286" s="299">
        <v>0</v>
      </c>
      <c r="H286" s="299">
        <v>0</v>
      </c>
      <c r="I286" s="299">
        <v>0</v>
      </c>
      <c r="J286" s="299">
        <v>0</v>
      </c>
      <c r="K286" s="71">
        <v>1</v>
      </c>
      <c r="L286" s="299">
        <v>0</v>
      </c>
      <c r="M286" s="299">
        <v>0</v>
      </c>
      <c r="N286" s="299">
        <v>0</v>
      </c>
      <c r="O286" s="299">
        <v>0</v>
      </c>
      <c r="P286" s="299">
        <v>0</v>
      </c>
      <c r="Q286" s="16">
        <f t="shared" si="4"/>
        <v>6</v>
      </c>
    </row>
    <row r="287" spans="1:17" ht="12.75" customHeight="1">
      <c r="A287" s="299">
        <v>529</v>
      </c>
      <c r="B287" s="299" t="s">
        <v>27</v>
      </c>
      <c r="C287" s="299" t="s">
        <v>278</v>
      </c>
      <c r="D287" s="299">
        <v>6.02</v>
      </c>
      <c r="E287" s="299">
        <v>0</v>
      </c>
      <c r="F287" s="299">
        <v>0</v>
      </c>
      <c r="G287" s="299">
        <v>0</v>
      </c>
      <c r="H287" s="299">
        <v>0</v>
      </c>
      <c r="I287" s="299">
        <v>0</v>
      </c>
      <c r="J287" s="299">
        <v>0</v>
      </c>
      <c r="K287" s="299">
        <v>0</v>
      </c>
      <c r="L287" s="299">
        <v>0</v>
      </c>
      <c r="M287" s="299">
        <v>0</v>
      </c>
      <c r="N287" s="299">
        <v>0</v>
      </c>
      <c r="O287" s="299">
        <v>0</v>
      </c>
      <c r="P287" s="299">
        <v>0</v>
      </c>
      <c r="Q287" s="16">
        <f t="shared" si="4"/>
        <v>6</v>
      </c>
    </row>
    <row r="288" spans="1:17" ht="12.75" customHeight="1">
      <c r="A288" s="299">
        <v>536</v>
      </c>
      <c r="B288" s="299" t="s">
        <v>27</v>
      </c>
      <c r="C288" s="299" t="s">
        <v>611</v>
      </c>
      <c r="D288" s="299" t="s">
        <v>195</v>
      </c>
      <c r="E288" s="299">
        <v>0</v>
      </c>
      <c r="F288" s="299">
        <v>0</v>
      </c>
      <c r="G288" s="299">
        <v>0</v>
      </c>
      <c r="H288" s="299">
        <v>0</v>
      </c>
      <c r="I288" s="299">
        <v>0</v>
      </c>
      <c r="J288" s="299">
        <v>0</v>
      </c>
      <c r="K288" s="299">
        <v>0</v>
      </c>
      <c r="L288" s="299">
        <v>0</v>
      </c>
      <c r="M288" s="299">
        <v>0</v>
      </c>
      <c r="N288" s="299">
        <v>0</v>
      </c>
      <c r="O288" s="299">
        <v>0</v>
      </c>
      <c r="P288" s="299">
        <v>0</v>
      </c>
      <c r="Q288" s="16" t="e">
        <f t="shared" si="4"/>
        <v>#VALUE!</v>
      </c>
    </row>
    <row r="289" spans="1:17" ht="12.75" customHeight="1">
      <c r="A289" s="299">
        <v>531</v>
      </c>
      <c r="B289" s="299" t="s">
        <v>28</v>
      </c>
      <c r="C289" s="299" t="s">
        <v>335</v>
      </c>
      <c r="D289" s="299">
        <v>6.53</v>
      </c>
      <c r="E289" s="299">
        <v>0</v>
      </c>
      <c r="F289" s="299">
        <v>0</v>
      </c>
      <c r="G289" s="299">
        <v>0</v>
      </c>
      <c r="H289" s="299">
        <v>0</v>
      </c>
      <c r="I289" s="299">
        <v>0</v>
      </c>
      <c r="J289" s="299">
        <v>0</v>
      </c>
      <c r="K289" s="71">
        <v>1</v>
      </c>
      <c r="L289" s="299">
        <v>0</v>
      </c>
      <c r="M289" s="299">
        <v>0</v>
      </c>
      <c r="N289" s="299">
        <v>0</v>
      </c>
      <c r="O289" s="299">
        <v>0</v>
      </c>
      <c r="P289" s="299">
        <v>0</v>
      </c>
      <c r="Q289" s="16">
        <f t="shared" si="4"/>
        <v>6.5</v>
      </c>
    </row>
    <row r="290" spans="1:17" ht="12.75" customHeight="1">
      <c r="A290" s="299">
        <v>534</v>
      </c>
      <c r="B290" s="299" t="s">
        <v>28</v>
      </c>
      <c r="C290" s="299" t="s">
        <v>178</v>
      </c>
      <c r="D290" s="299">
        <v>6.02</v>
      </c>
      <c r="E290" s="299">
        <v>0</v>
      </c>
      <c r="F290" s="299">
        <v>0</v>
      </c>
      <c r="G290" s="299">
        <v>0</v>
      </c>
      <c r="H290" s="299">
        <v>0</v>
      </c>
      <c r="I290" s="299">
        <v>0</v>
      </c>
      <c r="J290" s="299">
        <v>0</v>
      </c>
      <c r="K290" s="299">
        <v>0</v>
      </c>
      <c r="L290" s="299">
        <v>0</v>
      </c>
      <c r="M290" s="299">
        <v>0</v>
      </c>
      <c r="N290" s="299">
        <v>0</v>
      </c>
      <c r="O290" s="299">
        <v>0</v>
      </c>
      <c r="P290" s="299">
        <v>0</v>
      </c>
      <c r="Q290" s="16">
        <f t="shared" si="4"/>
        <v>6</v>
      </c>
    </row>
    <row r="291" spans="1:17" ht="12.75" customHeight="1">
      <c r="A291" s="299">
        <v>537</v>
      </c>
      <c r="B291" s="299" t="s">
        <v>28</v>
      </c>
      <c r="C291" s="299" t="s">
        <v>612</v>
      </c>
      <c r="D291" s="299">
        <v>5.5</v>
      </c>
      <c r="E291" s="299">
        <v>0</v>
      </c>
      <c r="F291" s="299">
        <v>0</v>
      </c>
      <c r="G291" s="299">
        <v>0</v>
      </c>
      <c r="H291" s="299">
        <v>0</v>
      </c>
      <c r="I291" s="299">
        <v>0</v>
      </c>
      <c r="J291" s="299">
        <v>0</v>
      </c>
      <c r="K291" s="299">
        <v>0</v>
      </c>
      <c r="L291" s="299">
        <v>0</v>
      </c>
      <c r="M291" s="299">
        <v>0</v>
      </c>
      <c r="N291" s="299">
        <v>0</v>
      </c>
      <c r="O291" s="299">
        <v>0</v>
      </c>
      <c r="P291" s="299">
        <v>0</v>
      </c>
      <c r="Q291" s="16">
        <f t="shared" si="4"/>
        <v>5.5</v>
      </c>
    </row>
    <row r="292" spans="1:17" ht="12.75" customHeight="1">
      <c r="A292" s="299">
        <v>643</v>
      </c>
      <c r="B292" s="299" t="s">
        <v>28</v>
      </c>
      <c r="C292" s="299" t="s">
        <v>613</v>
      </c>
      <c r="D292" s="299">
        <v>6.54</v>
      </c>
      <c r="E292" s="71">
        <v>1</v>
      </c>
      <c r="F292" s="299">
        <v>0</v>
      </c>
      <c r="G292" s="299">
        <v>0</v>
      </c>
      <c r="H292" s="299">
        <v>0</v>
      </c>
      <c r="I292" s="299">
        <v>0</v>
      </c>
      <c r="J292" s="299">
        <v>0</v>
      </c>
      <c r="K292" s="299">
        <v>0</v>
      </c>
      <c r="L292" s="299">
        <v>0</v>
      </c>
      <c r="M292" s="299">
        <v>0</v>
      </c>
      <c r="N292" s="299">
        <v>0</v>
      </c>
      <c r="O292" s="299">
        <v>0</v>
      </c>
      <c r="P292" s="299">
        <v>0</v>
      </c>
      <c r="Q292" s="16">
        <f t="shared" si="4"/>
        <v>6.5</v>
      </c>
    </row>
    <row r="293" spans="1:17" ht="12.75" customHeight="1">
      <c r="A293" s="299">
        <v>691</v>
      </c>
      <c r="B293" s="299" t="s">
        <v>35</v>
      </c>
      <c r="C293" s="299" t="s">
        <v>280</v>
      </c>
      <c r="D293" s="299">
        <v>6.02</v>
      </c>
      <c r="E293" s="299">
        <v>0</v>
      </c>
      <c r="F293" s="299">
        <v>0</v>
      </c>
      <c r="G293" s="299">
        <v>0</v>
      </c>
      <c r="H293" s="299">
        <v>0</v>
      </c>
      <c r="I293" s="299">
        <v>0</v>
      </c>
      <c r="J293" s="299">
        <v>0</v>
      </c>
      <c r="K293" s="299">
        <v>0</v>
      </c>
      <c r="L293" s="299">
        <v>0</v>
      </c>
      <c r="M293" s="299">
        <v>0</v>
      </c>
      <c r="N293" s="299">
        <v>0</v>
      </c>
      <c r="O293" s="299">
        <v>0</v>
      </c>
      <c r="P293" s="299">
        <v>0</v>
      </c>
      <c r="Q293" s="16">
        <f t="shared" si="4"/>
        <v>6</v>
      </c>
    </row>
    <row r="294" spans="1:17" ht="12.75" customHeight="1">
      <c r="A294" s="259" t="s">
        <v>691</v>
      </c>
      <c r="B294" s="260"/>
      <c r="C294" s="260"/>
      <c r="D294" s="260"/>
      <c r="E294" s="260"/>
      <c r="F294" s="260"/>
      <c r="G294" s="260"/>
      <c r="H294" s="260"/>
      <c r="I294" s="260"/>
      <c r="J294" s="260"/>
      <c r="K294" s="260"/>
      <c r="L294" s="260"/>
      <c r="M294" s="260"/>
      <c r="N294" s="260"/>
      <c r="O294" s="260"/>
      <c r="P294" s="261"/>
      <c r="Q294" s="16">
        <f t="shared" si="4"/>
        <v>0</v>
      </c>
    </row>
    <row r="295" spans="1:17" ht="12.75" customHeight="1">
      <c r="A295" s="298" t="s">
        <v>164</v>
      </c>
      <c r="B295" s="298" t="s">
        <v>41</v>
      </c>
      <c r="C295" s="298" t="s">
        <v>42</v>
      </c>
      <c r="D295" s="298" t="s">
        <v>43</v>
      </c>
      <c r="E295" s="298" t="s">
        <v>44</v>
      </c>
      <c r="F295" s="298" t="s">
        <v>45</v>
      </c>
      <c r="G295" s="298" t="s">
        <v>46</v>
      </c>
      <c r="H295" s="298" t="s">
        <v>47</v>
      </c>
      <c r="I295" s="298" t="s">
        <v>48</v>
      </c>
      <c r="J295" s="298" t="s">
        <v>49</v>
      </c>
      <c r="K295" s="298" t="s">
        <v>50</v>
      </c>
      <c r="L295" s="298" t="s">
        <v>51</v>
      </c>
      <c r="M295" s="298" t="s">
        <v>52</v>
      </c>
      <c r="N295" s="298" t="s">
        <v>215</v>
      </c>
      <c r="O295" s="298" t="s">
        <v>32</v>
      </c>
      <c r="P295" s="298" t="s">
        <v>33</v>
      </c>
      <c r="Q295" s="16" t="e">
        <f t="shared" si="4"/>
        <v>#VALUE!</v>
      </c>
    </row>
    <row r="296" spans="1:17" ht="15">
      <c r="A296" s="299">
        <v>543</v>
      </c>
      <c r="B296" s="299" t="s">
        <v>34</v>
      </c>
      <c r="C296" s="299" t="s">
        <v>281</v>
      </c>
      <c r="D296" s="299">
        <v>6.52</v>
      </c>
      <c r="E296" s="299">
        <v>0</v>
      </c>
      <c r="F296" s="71">
        <v>1</v>
      </c>
      <c r="G296" s="299">
        <v>0</v>
      </c>
      <c r="H296" s="299">
        <v>0</v>
      </c>
      <c r="I296" s="299">
        <v>0</v>
      </c>
      <c r="J296" s="299">
        <v>0</v>
      </c>
      <c r="K296" s="71">
        <v>1</v>
      </c>
      <c r="L296" s="299">
        <v>0</v>
      </c>
      <c r="M296" s="299">
        <v>0</v>
      </c>
      <c r="N296" s="299">
        <v>0</v>
      </c>
      <c r="O296" s="299">
        <v>0</v>
      </c>
      <c r="P296" s="299">
        <v>0</v>
      </c>
      <c r="Q296" s="16">
        <f t="shared" si="4"/>
        <v>6.5</v>
      </c>
    </row>
    <row r="297" spans="1:17" ht="15">
      <c r="A297" s="299">
        <v>545</v>
      </c>
      <c r="B297" s="299" t="s">
        <v>26</v>
      </c>
      <c r="C297" s="299" t="s">
        <v>282</v>
      </c>
      <c r="D297" s="299">
        <v>6.02</v>
      </c>
      <c r="E297" s="299">
        <v>0</v>
      </c>
      <c r="F297" s="299">
        <v>0</v>
      </c>
      <c r="G297" s="299">
        <v>0</v>
      </c>
      <c r="H297" s="299">
        <v>0</v>
      </c>
      <c r="I297" s="299">
        <v>0</v>
      </c>
      <c r="J297" s="299">
        <v>0</v>
      </c>
      <c r="K297" s="71">
        <v>1</v>
      </c>
      <c r="L297" s="299">
        <v>0</v>
      </c>
      <c r="M297" s="299">
        <v>0</v>
      </c>
      <c r="N297" s="299">
        <v>0</v>
      </c>
      <c r="O297" s="299">
        <v>0</v>
      </c>
      <c r="P297" s="299">
        <v>0</v>
      </c>
      <c r="Q297" s="16">
        <f t="shared" si="4"/>
        <v>6</v>
      </c>
    </row>
    <row r="298" spans="1:17" ht="15">
      <c r="A298" s="299">
        <v>547</v>
      </c>
      <c r="B298" s="299" t="s">
        <v>26</v>
      </c>
      <c r="C298" s="299" t="s">
        <v>614</v>
      </c>
      <c r="D298" s="299">
        <v>6.02</v>
      </c>
      <c r="E298" s="299">
        <v>0</v>
      </c>
      <c r="F298" s="299">
        <v>0</v>
      </c>
      <c r="G298" s="299">
        <v>0</v>
      </c>
      <c r="H298" s="299">
        <v>0</v>
      </c>
      <c r="I298" s="299">
        <v>0</v>
      </c>
      <c r="J298" s="299">
        <v>0</v>
      </c>
      <c r="K298" s="299">
        <v>0</v>
      </c>
      <c r="L298" s="299">
        <v>0</v>
      </c>
      <c r="M298" s="299">
        <v>0</v>
      </c>
      <c r="N298" s="299">
        <v>0</v>
      </c>
      <c r="O298" s="299">
        <v>0</v>
      </c>
      <c r="P298" s="299">
        <v>0</v>
      </c>
      <c r="Q298" s="16">
        <f t="shared" si="4"/>
        <v>6</v>
      </c>
    </row>
    <row r="299" spans="1:17" ht="15">
      <c r="A299" s="299">
        <v>548</v>
      </c>
      <c r="B299" s="299" t="s">
        <v>26</v>
      </c>
      <c r="C299" s="299" t="s">
        <v>253</v>
      </c>
      <c r="D299" s="299">
        <v>6.53</v>
      </c>
      <c r="E299" s="299">
        <v>0</v>
      </c>
      <c r="F299" s="299">
        <v>0</v>
      </c>
      <c r="G299" s="299">
        <v>0</v>
      </c>
      <c r="H299" s="299">
        <v>0</v>
      </c>
      <c r="I299" s="299">
        <v>0</v>
      </c>
      <c r="J299" s="299">
        <v>0</v>
      </c>
      <c r="K299" s="299">
        <v>0</v>
      </c>
      <c r="L299" s="299">
        <v>0</v>
      </c>
      <c r="M299" s="299">
        <v>0</v>
      </c>
      <c r="N299" s="299">
        <v>0</v>
      </c>
      <c r="O299" s="299">
        <v>0</v>
      </c>
      <c r="P299" s="299">
        <v>0</v>
      </c>
      <c r="Q299" s="16">
        <f t="shared" si="4"/>
        <v>6.5</v>
      </c>
    </row>
    <row r="300" spans="1:17" ht="15">
      <c r="A300" s="299">
        <v>551</v>
      </c>
      <c r="B300" s="299" t="s">
        <v>26</v>
      </c>
      <c r="C300" s="299" t="s">
        <v>336</v>
      </c>
      <c r="D300" s="299">
        <v>5.01</v>
      </c>
      <c r="E300" s="299">
        <v>0</v>
      </c>
      <c r="F300" s="299">
        <v>0</v>
      </c>
      <c r="G300" s="299">
        <v>0</v>
      </c>
      <c r="H300" s="299">
        <v>0</v>
      </c>
      <c r="I300" s="299">
        <v>0</v>
      </c>
      <c r="J300" s="299">
        <v>0</v>
      </c>
      <c r="K300" s="299">
        <v>0</v>
      </c>
      <c r="L300" s="71">
        <v>1</v>
      </c>
      <c r="M300" s="299">
        <v>0</v>
      </c>
      <c r="N300" s="299">
        <v>0</v>
      </c>
      <c r="O300" s="299">
        <v>0</v>
      </c>
      <c r="P300" s="299">
        <v>0</v>
      </c>
      <c r="Q300" s="16">
        <f t="shared" si="4"/>
        <v>5</v>
      </c>
    </row>
    <row r="301" spans="1:17" ht="15">
      <c r="A301" s="299">
        <v>552</v>
      </c>
      <c r="B301" s="299" t="s">
        <v>26</v>
      </c>
      <c r="C301" s="299" t="s">
        <v>86</v>
      </c>
      <c r="D301" s="299">
        <v>6.52</v>
      </c>
      <c r="E301" s="299">
        <v>0</v>
      </c>
      <c r="F301" s="299">
        <v>0</v>
      </c>
      <c r="G301" s="299">
        <v>0</v>
      </c>
      <c r="H301" s="299">
        <v>0</v>
      </c>
      <c r="I301" s="299">
        <v>0</v>
      </c>
      <c r="J301" s="299">
        <v>0</v>
      </c>
      <c r="K301" s="299">
        <v>0</v>
      </c>
      <c r="L301" s="299">
        <v>0</v>
      </c>
      <c r="M301" s="299">
        <v>0</v>
      </c>
      <c r="N301" s="299">
        <v>0</v>
      </c>
      <c r="O301" s="299">
        <v>0</v>
      </c>
      <c r="P301" s="299">
        <v>0</v>
      </c>
      <c r="Q301" s="16">
        <f t="shared" si="4"/>
        <v>6.5</v>
      </c>
    </row>
    <row r="302" spans="1:17" ht="15">
      <c r="A302" s="299">
        <v>554</v>
      </c>
      <c r="B302" s="299" t="s">
        <v>26</v>
      </c>
      <c r="C302" s="299" t="s">
        <v>300</v>
      </c>
      <c r="D302" s="299">
        <v>5.51</v>
      </c>
      <c r="E302" s="299">
        <v>0</v>
      </c>
      <c r="F302" s="299">
        <v>0</v>
      </c>
      <c r="G302" s="299">
        <v>0</v>
      </c>
      <c r="H302" s="299">
        <v>0</v>
      </c>
      <c r="I302" s="299">
        <v>0</v>
      </c>
      <c r="J302" s="299">
        <v>0</v>
      </c>
      <c r="K302" s="299">
        <v>0</v>
      </c>
      <c r="L302" s="299">
        <v>0</v>
      </c>
      <c r="M302" s="299">
        <v>0</v>
      </c>
      <c r="N302" s="299">
        <v>0</v>
      </c>
      <c r="O302" s="299">
        <v>0</v>
      </c>
      <c r="P302" s="299">
        <v>0</v>
      </c>
      <c r="Q302" s="16">
        <f t="shared" si="4"/>
        <v>5.5</v>
      </c>
    </row>
    <row r="303" spans="1:17" ht="12.75" customHeight="1">
      <c r="A303" s="299">
        <v>555</v>
      </c>
      <c r="B303" s="299" t="s">
        <v>27</v>
      </c>
      <c r="C303" s="299" t="s">
        <v>329</v>
      </c>
      <c r="D303" s="299">
        <v>6.02</v>
      </c>
      <c r="E303" s="299">
        <v>0</v>
      </c>
      <c r="F303" s="299">
        <v>0</v>
      </c>
      <c r="G303" s="299">
        <v>0</v>
      </c>
      <c r="H303" s="299">
        <v>0</v>
      </c>
      <c r="I303" s="299">
        <v>0</v>
      </c>
      <c r="J303" s="299">
        <v>0</v>
      </c>
      <c r="K303" s="299">
        <v>0</v>
      </c>
      <c r="L303" s="299">
        <v>0</v>
      </c>
      <c r="M303" s="299">
        <v>0</v>
      </c>
      <c r="N303" s="299">
        <v>0</v>
      </c>
      <c r="O303" s="299">
        <v>0</v>
      </c>
      <c r="P303" s="299">
        <v>0</v>
      </c>
      <c r="Q303" s="16">
        <f t="shared" si="4"/>
        <v>6</v>
      </c>
    </row>
    <row r="304" spans="1:17" ht="12.75" customHeight="1">
      <c r="A304" s="299">
        <v>556</v>
      </c>
      <c r="B304" s="299" t="s">
        <v>27</v>
      </c>
      <c r="C304" s="299" t="s">
        <v>402</v>
      </c>
      <c r="D304" s="299">
        <v>6.53</v>
      </c>
      <c r="E304" s="299">
        <v>0</v>
      </c>
      <c r="F304" s="299">
        <v>0</v>
      </c>
      <c r="G304" s="299">
        <v>0</v>
      </c>
      <c r="H304" s="299">
        <v>0</v>
      </c>
      <c r="I304" s="299">
        <v>0</v>
      </c>
      <c r="J304" s="299">
        <v>0</v>
      </c>
      <c r="K304" s="299">
        <v>0</v>
      </c>
      <c r="L304" s="299">
        <v>0</v>
      </c>
      <c r="M304" s="299">
        <v>0</v>
      </c>
      <c r="N304" s="299">
        <v>0</v>
      </c>
      <c r="O304" s="299">
        <v>0</v>
      </c>
      <c r="P304" s="299">
        <v>0</v>
      </c>
      <c r="Q304" s="16">
        <f t="shared" si="4"/>
        <v>6.5</v>
      </c>
    </row>
    <row r="305" spans="1:17" ht="12.75" customHeight="1">
      <c r="A305" s="299">
        <v>557</v>
      </c>
      <c r="B305" s="299" t="s">
        <v>27</v>
      </c>
      <c r="C305" s="299" t="s">
        <v>615</v>
      </c>
      <c r="D305" s="299">
        <v>8.04</v>
      </c>
      <c r="E305" s="71">
        <v>1</v>
      </c>
      <c r="F305" s="299">
        <v>0</v>
      </c>
      <c r="G305" s="299">
        <v>0</v>
      </c>
      <c r="H305" s="299">
        <v>0</v>
      </c>
      <c r="I305" s="299">
        <v>0</v>
      </c>
      <c r="J305" s="299">
        <v>0</v>
      </c>
      <c r="K305" s="299">
        <v>0</v>
      </c>
      <c r="L305" s="299">
        <v>0</v>
      </c>
      <c r="M305" s="299">
        <v>0</v>
      </c>
      <c r="N305" s="299">
        <v>0</v>
      </c>
      <c r="O305" s="71">
        <v>1</v>
      </c>
      <c r="P305" s="299">
        <v>0</v>
      </c>
      <c r="Q305" s="16">
        <f t="shared" si="4"/>
        <v>8</v>
      </c>
    </row>
    <row r="306" spans="1:17" ht="12.75" customHeight="1">
      <c r="A306" s="299">
        <v>560</v>
      </c>
      <c r="B306" s="299" t="s">
        <v>27</v>
      </c>
      <c r="C306" s="299" t="s">
        <v>616</v>
      </c>
      <c r="D306" s="299">
        <v>5.01</v>
      </c>
      <c r="E306" s="299">
        <v>0</v>
      </c>
      <c r="F306" s="299">
        <v>0</v>
      </c>
      <c r="G306" s="299">
        <v>0</v>
      </c>
      <c r="H306" s="299">
        <v>0</v>
      </c>
      <c r="I306" s="299">
        <v>0</v>
      </c>
      <c r="J306" s="299">
        <v>0</v>
      </c>
      <c r="K306" s="299">
        <v>0</v>
      </c>
      <c r="L306" s="71">
        <v>1</v>
      </c>
      <c r="M306" s="299">
        <v>0</v>
      </c>
      <c r="N306" s="299">
        <v>0</v>
      </c>
      <c r="O306" s="299">
        <v>0</v>
      </c>
      <c r="P306" s="299">
        <v>0</v>
      </c>
      <c r="Q306" s="16">
        <f t="shared" si="4"/>
        <v>5</v>
      </c>
    </row>
    <row r="307" spans="1:17" ht="12.75" customHeight="1">
      <c r="A307" s="299">
        <v>563</v>
      </c>
      <c r="B307" s="299" t="s">
        <v>27</v>
      </c>
      <c r="C307" s="299" t="s">
        <v>617</v>
      </c>
      <c r="D307" s="299">
        <v>7.03</v>
      </c>
      <c r="E307" s="299">
        <v>0</v>
      </c>
      <c r="F307" s="299">
        <v>0</v>
      </c>
      <c r="G307" s="299">
        <v>0</v>
      </c>
      <c r="H307" s="299">
        <v>0</v>
      </c>
      <c r="I307" s="299">
        <v>0</v>
      </c>
      <c r="J307" s="299">
        <v>0</v>
      </c>
      <c r="K307" s="299">
        <v>0</v>
      </c>
      <c r="L307" s="299">
        <v>0</v>
      </c>
      <c r="M307" s="299">
        <v>0</v>
      </c>
      <c r="N307" s="299">
        <v>0</v>
      </c>
      <c r="O307" s="299">
        <v>0</v>
      </c>
      <c r="P307" s="299">
        <v>0</v>
      </c>
      <c r="Q307" s="16">
        <f t="shared" si="4"/>
        <v>7</v>
      </c>
    </row>
    <row r="308" spans="1:17" ht="12.75" customHeight="1">
      <c r="A308" s="299">
        <v>566</v>
      </c>
      <c r="B308" s="299" t="s">
        <v>28</v>
      </c>
      <c r="C308" s="299" t="s">
        <v>123</v>
      </c>
      <c r="D308" s="299">
        <v>6.52</v>
      </c>
      <c r="E308" s="299">
        <v>0</v>
      </c>
      <c r="F308" s="299">
        <v>0</v>
      </c>
      <c r="G308" s="299">
        <v>0</v>
      </c>
      <c r="H308" s="299">
        <v>0</v>
      </c>
      <c r="I308" s="299">
        <v>0</v>
      </c>
      <c r="J308" s="299">
        <v>0</v>
      </c>
      <c r="K308" s="299">
        <v>0</v>
      </c>
      <c r="L308" s="299">
        <v>0</v>
      </c>
      <c r="M308" s="71">
        <v>1</v>
      </c>
      <c r="N308" s="299">
        <v>0</v>
      </c>
      <c r="O308" s="299">
        <v>0</v>
      </c>
      <c r="P308" s="299">
        <v>0</v>
      </c>
      <c r="Q308" s="16">
        <f t="shared" si="4"/>
        <v>6.5</v>
      </c>
    </row>
    <row r="309" spans="1:17" ht="12.75" customHeight="1">
      <c r="A309" s="299">
        <v>568</v>
      </c>
      <c r="B309" s="299" t="s">
        <v>28</v>
      </c>
      <c r="C309" s="299" t="s">
        <v>161</v>
      </c>
      <c r="D309" s="299">
        <v>6.53</v>
      </c>
      <c r="E309" s="299">
        <v>0</v>
      </c>
      <c r="F309" s="299">
        <v>0</v>
      </c>
      <c r="G309" s="299">
        <v>0</v>
      </c>
      <c r="H309" s="299">
        <v>0</v>
      </c>
      <c r="I309" s="299">
        <v>0</v>
      </c>
      <c r="J309" s="299">
        <v>0</v>
      </c>
      <c r="K309" s="299">
        <v>0</v>
      </c>
      <c r="L309" s="299">
        <v>0</v>
      </c>
      <c r="M309" s="299">
        <v>0</v>
      </c>
      <c r="N309" s="299">
        <v>0</v>
      </c>
      <c r="O309" s="299">
        <v>0</v>
      </c>
      <c r="P309" s="299">
        <v>0</v>
      </c>
      <c r="Q309" s="16">
        <f t="shared" si="4"/>
        <v>6.5</v>
      </c>
    </row>
    <row r="310" spans="1:17" ht="12.75" customHeight="1">
      <c r="A310" s="299">
        <v>692</v>
      </c>
      <c r="B310" s="299" t="s">
        <v>35</v>
      </c>
      <c r="C310" s="299" t="s">
        <v>233</v>
      </c>
      <c r="D310" s="299">
        <v>7.04</v>
      </c>
      <c r="E310" s="299">
        <v>0</v>
      </c>
      <c r="F310" s="299">
        <v>0</v>
      </c>
      <c r="G310" s="299">
        <v>0</v>
      </c>
      <c r="H310" s="299">
        <v>0</v>
      </c>
      <c r="I310" s="299">
        <v>0</v>
      </c>
      <c r="J310" s="299">
        <v>0</v>
      </c>
      <c r="K310" s="299">
        <v>0</v>
      </c>
      <c r="L310" s="299">
        <v>0</v>
      </c>
      <c r="M310" s="299">
        <v>0</v>
      </c>
      <c r="N310" s="299">
        <v>0</v>
      </c>
      <c r="O310" s="299">
        <v>0</v>
      </c>
      <c r="P310" s="299">
        <v>0</v>
      </c>
      <c r="Q310" s="16">
        <f>FLOOR((IF(D310="6*","sv",D310+0)),0.1)</f>
        <v>7</v>
      </c>
    </row>
    <row r="311" spans="1:17" ht="12.75" customHeight="1">
      <c r="A311" s="259" t="s">
        <v>692</v>
      </c>
      <c r="B311" s="260"/>
      <c r="C311" s="260"/>
      <c r="D311" s="260"/>
      <c r="E311" s="260"/>
      <c r="F311" s="260"/>
      <c r="G311" s="260"/>
      <c r="H311" s="260"/>
      <c r="I311" s="260"/>
      <c r="J311" s="260"/>
      <c r="K311" s="260"/>
      <c r="L311" s="260"/>
      <c r="M311" s="260"/>
      <c r="N311" s="260"/>
      <c r="O311" s="260"/>
      <c r="P311" s="261"/>
      <c r="Q311" s="16">
        <f>FLOOR((IF(D311="6*","sv",D311+0)),0.1)</f>
        <v>0</v>
      </c>
    </row>
    <row r="312" spans="1:17" ht="12.75" customHeight="1">
      <c r="A312" s="298" t="s">
        <v>164</v>
      </c>
      <c r="B312" s="298" t="s">
        <v>41</v>
      </c>
      <c r="C312" s="298" t="s">
        <v>42</v>
      </c>
      <c r="D312" s="298" t="s">
        <v>43</v>
      </c>
      <c r="E312" s="298" t="s">
        <v>44</v>
      </c>
      <c r="F312" s="298" t="s">
        <v>45</v>
      </c>
      <c r="G312" s="298" t="s">
        <v>46</v>
      </c>
      <c r="H312" s="298" t="s">
        <v>47</v>
      </c>
      <c r="I312" s="298" t="s">
        <v>48</v>
      </c>
      <c r="J312" s="298" t="s">
        <v>49</v>
      </c>
      <c r="K312" s="298" t="s">
        <v>50</v>
      </c>
      <c r="L312" s="298" t="s">
        <v>51</v>
      </c>
      <c r="M312" s="298" t="s">
        <v>52</v>
      </c>
      <c r="N312" s="298" t="s">
        <v>215</v>
      </c>
      <c r="O312" s="298" t="s">
        <v>32</v>
      </c>
      <c r="P312" s="298" t="s">
        <v>33</v>
      </c>
      <c r="Q312" s="16" t="e">
        <f>FLOOR((IF(D312="6*","sv",D312+0)),0.1)</f>
        <v>#VALUE!</v>
      </c>
    </row>
    <row r="313" spans="1:17" ht="12.75" customHeight="1">
      <c r="A313" s="299">
        <v>570</v>
      </c>
      <c r="B313" s="299" t="s">
        <v>34</v>
      </c>
      <c r="C313" s="299" t="s">
        <v>337</v>
      </c>
      <c r="D313" s="299">
        <v>6.52</v>
      </c>
      <c r="E313" s="299">
        <v>0</v>
      </c>
      <c r="F313" s="71">
        <v>1</v>
      </c>
      <c r="G313" s="299">
        <v>0</v>
      </c>
      <c r="H313" s="299">
        <v>0</v>
      </c>
      <c r="I313" s="299">
        <v>0</v>
      </c>
      <c r="J313" s="299">
        <v>0</v>
      </c>
      <c r="K313" s="299">
        <v>0</v>
      </c>
      <c r="L313" s="299">
        <v>0</v>
      </c>
      <c r="M313" s="299">
        <v>0</v>
      </c>
      <c r="N313" s="299">
        <v>0</v>
      </c>
      <c r="O313" s="299">
        <v>0</v>
      </c>
      <c r="P313" s="299">
        <v>0</v>
      </c>
      <c r="Q313" s="16">
        <f>FLOOR((IF(D313="6*","sv",D313+0)),0.1)</f>
        <v>6.5</v>
      </c>
    </row>
    <row r="314" spans="1:17" ht="12.75" customHeight="1">
      <c r="A314" s="299">
        <v>575</v>
      </c>
      <c r="B314" s="299" t="s">
        <v>26</v>
      </c>
      <c r="C314" s="299" t="s">
        <v>618</v>
      </c>
      <c r="D314" s="299">
        <v>5.51</v>
      </c>
      <c r="E314" s="299">
        <v>0</v>
      </c>
      <c r="F314" s="299">
        <v>0</v>
      </c>
      <c r="G314" s="299">
        <v>0</v>
      </c>
      <c r="H314" s="299">
        <v>0</v>
      </c>
      <c r="I314" s="299">
        <v>0</v>
      </c>
      <c r="J314" s="299">
        <v>0</v>
      </c>
      <c r="K314" s="71">
        <v>1</v>
      </c>
      <c r="L314" s="299">
        <v>0</v>
      </c>
      <c r="M314" s="299">
        <v>0</v>
      </c>
      <c r="N314" s="299">
        <v>0</v>
      </c>
      <c r="O314" s="299">
        <v>0</v>
      </c>
      <c r="P314" s="299">
        <v>0</v>
      </c>
      <c r="Q314" s="16">
        <f>FLOOR((IF(D314="6*","sv",D314+0)),0.1)</f>
        <v>5.5</v>
      </c>
    </row>
    <row r="315" spans="1:17" ht="15">
      <c r="A315" s="299">
        <v>578</v>
      </c>
      <c r="B315" s="299" t="s">
        <v>26</v>
      </c>
      <c r="C315" s="299" t="s">
        <v>246</v>
      </c>
      <c r="D315" s="299">
        <v>6.01</v>
      </c>
      <c r="E315" s="299">
        <v>0</v>
      </c>
      <c r="F315" s="299">
        <v>0</v>
      </c>
      <c r="G315" s="299">
        <v>0</v>
      </c>
      <c r="H315" s="299">
        <v>0</v>
      </c>
      <c r="I315" s="299">
        <v>0</v>
      </c>
      <c r="J315" s="299">
        <v>0</v>
      </c>
      <c r="K315" s="299">
        <v>0</v>
      </c>
      <c r="L315" s="299">
        <v>0</v>
      </c>
      <c r="M315" s="299">
        <v>0</v>
      </c>
      <c r="N315" s="299">
        <v>0</v>
      </c>
      <c r="O315" s="299">
        <v>0</v>
      </c>
      <c r="P315" s="299">
        <v>0</v>
      </c>
      <c r="Q315" s="16">
        <f t="shared" si="4"/>
        <v>6</v>
      </c>
    </row>
    <row r="316" spans="1:17" ht="15">
      <c r="A316" s="299">
        <v>580</v>
      </c>
      <c r="B316" s="299" t="s">
        <v>26</v>
      </c>
      <c r="C316" s="299" t="s">
        <v>312</v>
      </c>
      <c r="D316" s="299">
        <v>6.52</v>
      </c>
      <c r="E316" s="299">
        <v>0</v>
      </c>
      <c r="F316" s="299">
        <v>0</v>
      </c>
      <c r="G316" s="299">
        <v>0</v>
      </c>
      <c r="H316" s="299">
        <v>0</v>
      </c>
      <c r="I316" s="299">
        <v>0</v>
      </c>
      <c r="J316" s="299">
        <v>0</v>
      </c>
      <c r="K316" s="299">
        <v>0</v>
      </c>
      <c r="L316" s="299">
        <v>0</v>
      </c>
      <c r="M316" s="299">
        <v>0</v>
      </c>
      <c r="N316" s="299">
        <v>0</v>
      </c>
      <c r="O316" s="299">
        <v>0</v>
      </c>
      <c r="P316" s="299">
        <v>0</v>
      </c>
      <c r="Q316" s="16">
        <f t="shared" si="4"/>
        <v>6.5</v>
      </c>
    </row>
    <row r="317" spans="1:17" ht="15">
      <c r="A317" s="299">
        <v>585</v>
      </c>
      <c r="B317" s="299" t="s">
        <v>26</v>
      </c>
      <c r="C317" s="299" t="s">
        <v>251</v>
      </c>
      <c r="D317" s="299" t="s">
        <v>195</v>
      </c>
      <c r="E317" s="299">
        <v>0</v>
      </c>
      <c r="F317" s="299">
        <v>0</v>
      </c>
      <c r="G317" s="299">
        <v>0</v>
      </c>
      <c r="H317" s="299">
        <v>0</v>
      </c>
      <c r="I317" s="299">
        <v>0</v>
      </c>
      <c r="J317" s="299">
        <v>0</v>
      </c>
      <c r="K317" s="71">
        <v>1</v>
      </c>
      <c r="L317" s="299">
        <v>0</v>
      </c>
      <c r="M317" s="299">
        <v>0</v>
      </c>
      <c r="N317" s="299">
        <v>0</v>
      </c>
      <c r="O317" s="299">
        <v>0</v>
      </c>
      <c r="P317" s="299">
        <v>0</v>
      </c>
      <c r="Q317" s="16" t="e">
        <f t="shared" si="4"/>
        <v>#VALUE!</v>
      </c>
    </row>
    <row r="318" spans="1:17" ht="15">
      <c r="A318" s="299">
        <v>586</v>
      </c>
      <c r="B318" s="299" t="s">
        <v>26</v>
      </c>
      <c r="C318" s="299" t="s">
        <v>227</v>
      </c>
      <c r="D318" s="299">
        <v>6.02</v>
      </c>
      <c r="E318" s="299">
        <v>0</v>
      </c>
      <c r="F318" s="299">
        <v>0</v>
      </c>
      <c r="G318" s="299">
        <v>0</v>
      </c>
      <c r="H318" s="299">
        <v>0</v>
      </c>
      <c r="I318" s="299">
        <v>0</v>
      </c>
      <c r="J318" s="299">
        <v>0</v>
      </c>
      <c r="K318" s="299">
        <v>0</v>
      </c>
      <c r="L318" s="299">
        <v>0</v>
      </c>
      <c r="M318" s="299">
        <v>0</v>
      </c>
      <c r="N318" s="299">
        <v>0</v>
      </c>
      <c r="O318" s="299">
        <v>0</v>
      </c>
      <c r="P318" s="299">
        <v>0</v>
      </c>
      <c r="Q318" s="16">
        <f t="shared" si="4"/>
        <v>6</v>
      </c>
    </row>
    <row r="319" spans="1:17" ht="15">
      <c r="A319" s="299">
        <v>587</v>
      </c>
      <c r="B319" s="299" t="s">
        <v>26</v>
      </c>
      <c r="C319" s="299" t="s">
        <v>619</v>
      </c>
      <c r="D319" s="299">
        <v>6.53</v>
      </c>
      <c r="E319" s="299">
        <v>0</v>
      </c>
      <c r="F319" s="299">
        <v>0</v>
      </c>
      <c r="G319" s="299">
        <v>0</v>
      </c>
      <c r="H319" s="299">
        <v>0</v>
      </c>
      <c r="I319" s="299">
        <v>0</v>
      </c>
      <c r="J319" s="299">
        <v>0</v>
      </c>
      <c r="K319" s="299">
        <v>0</v>
      </c>
      <c r="L319" s="299">
        <v>0</v>
      </c>
      <c r="M319" s="299">
        <v>0</v>
      </c>
      <c r="N319" s="299">
        <v>0</v>
      </c>
      <c r="O319" s="299">
        <v>0</v>
      </c>
      <c r="P319" s="299">
        <v>0</v>
      </c>
      <c r="Q319" s="16">
        <f t="shared" si="4"/>
        <v>6.5</v>
      </c>
    </row>
    <row r="320" spans="1:17" ht="12.75" customHeight="1">
      <c r="A320" s="299">
        <v>466</v>
      </c>
      <c r="B320" s="299" t="s">
        <v>27</v>
      </c>
      <c r="C320" s="299" t="s">
        <v>620</v>
      </c>
      <c r="D320" s="299">
        <v>6.02</v>
      </c>
      <c r="E320" s="299">
        <v>0</v>
      </c>
      <c r="F320" s="299">
        <v>0</v>
      </c>
      <c r="G320" s="299">
        <v>0</v>
      </c>
      <c r="H320" s="299">
        <v>0</v>
      </c>
      <c r="I320" s="299">
        <v>0</v>
      </c>
      <c r="J320" s="299">
        <v>0</v>
      </c>
      <c r="K320" s="299">
        <v>0</v>
      </c>
      <c r="L320" s="299">
        <v>0</v>
      </c>
      <c r="M320" s="299">
        <v>0</v>
      </c>
      <c r="N320" s="299">
        <v>0</v>
      </c>
      <c r="O320" s="299">
        <v>0</v>
      </c>
      <c r="P320" s="299">
        <v>0</v>
      </c>
      <c r="Q320" s="16">
        <f t="shared" si="4"/>
        <v>6</v>
      </c>
    </row>
    <row r="321" spans="1:17" ht="12.75" customHeight="1">
      <c r="A321" s="299">
        <v>589</v>
      </c>
      <c r="B321" s="299" t="s">
        <v>27</v>
      </c>
      <c r="C321" s="299" t="s">
        <v>243</v>
      </c>
      <c r="D321" s="299">
        <v>7.54</v>
      </c>
      <c r="E321" s="71">
        <v>1</v>
      </c>
      <c r="F321" s="299">
        <v>0</v>
      </c>
      <c r="G321" s="299">
        <v>0</v>
      </c>
      <c r="H321" s="299">
        <v>0</v>
      </c>
      <c r="I321" s="299">
        <v>0</v>
      </c>
      <c r="J321" s="299">
        <v>0</v>
      </c>
      <c r="K321" s="299">
        <v>0</v>
      </c>
      <c r="L321" s="299">
        <v>0</v>
      </c>
      <c r="M321" s="299">
        <v>0</v>
      </c>
      <c r="N321" s="299">
        <v>0</v>
      </c>
      <c r="O321" s="299">
        <v>0</v>
      </c>
      <c r="P321" s="299">
        <v>0</v>
      </c>
      <c r="Q321" s="16">
        <f t="shared" si="4"/>
        <v>7.5</v>
      </c>
    </row>
    <row r="322" spans="1:17" ht="12.75" customHeight="1">
      <c r="A322" s="299">
        <v>593</v>
      </c>
      <c r="B322" s="299" t="s">
        <v>27</v>
      </c>
      <c r="C322" s="299" t="s">
        <v>621</v>
      </c>
      <c r="D322" s="299">
        <v>5.01</v>
      </c>
      <c r="E322" s="299">
        <v>0</v>
      </c>
      <c r="F322" s="299">
        <v>0</v>
      </c>
      <c r="G322" s="299">
        <v>0</v>
      </c>
      <c r="H322" s="299">
        <v>0</v>
      </c>
      <c r="I322" s="299">
        <v>0</v>
      </c>
      <c r="J322" s="299">
        <v>0</v>
      </c>
      <c r="K322" s="299">
        <v>0</v>
      </c>
      <c r="L322" s="299">
        <v>0</v>
      </c>
      <c r="M322" s="299">
        <v>0</v>
      </c>
      <c r="N322" s="299">
        <v>0</v>
      </c>
      <c r="O322" s="299">
        <v>0</v>
      </c>
      <c r="P322" s="299">
        <v>0</v>
      </c>
      <c r="Q322" s="16">
        <f aca="true" t="shared" si="5" ref="Q322:Q366">FLOOR((IF(D322="6*","sv",D322+0)),0.1)</f>
        <v>5</v>
      </c>
    </row>
    <row r="323" spans="1:17" ht="12.75" customHeight="1">
      <c r="A323" s="299">
        <v>755</v>
      </c>
      <c r="B323" s="299" t="s">
        <v>27</v>
      </c>
      <c r="C323" s="299" t="s">
        <v>196</v>
      </c>
      <c r="D323" s="299">
        <v>6.53</v>
      </c>
      <c r="E323" s="299">
        <v>0</v>
      </c>
      <c r="F323" s="299">
        <v>0</v>
      </c>
      <c r="G323" s="299">
        <v>0</v>
      </c>
      <c r="H323" s="299">
        <v>0</v>
      </c>
      <c r="I323" s="299">
        <v>0</v>
      </c>
      <c r="J323" s="299">
        <v>0</v>
      </c>
      <c r="K323" s="71">
        <v>1</v>
      </c>
      <c r="L323" s="299">
        <v>0</v>
      </c>
      <c r="M323" s="299">
        <v>0</v>
      </c>
      <c r="N323" s="299">
        <v>0</v>
      </c>
      <c r="O323" s="299">
        <v>0</v>
      </c>
      <c r="P323" s="299">
        <v>0</v>
      </c>
      <c r="Q323" s="16">
        <f t="shared" si="5"/>
        <v>6.5</v>
      </c>
    </row>
    <row r="324" spans="1:17" ht="12.75" customHeight="1">
      <c r="A324" s="299">
        <v>602</v>
      </c>
      <c r="B324" s="299" t="s">
        <v>28</v>
      </c>
      <c r="C324" s="299" t="s">
        <v>64</v>
      </c>
      <c r="D324" s="299">
        <v>7.04</v>
      </c>
      <c r="E324" s="299">
        <v>0</v>
      </c>
      <c r="F324" s="299">
        <v>0</v>
      </c>
      <c r="G324" s="299">
        <v>0</v>
      </c>
      <c r="H324" s="299">
        <v>0</v>
      </c>
      <c r="I324" s="299">
        <v>0</v>
      </c>
      <c r="J324" s="299">
        <v>0</v>
      </c>
      <c r="K324" s="299">
        <v>0</v>
      </c>
      <c r="L324" s="299">
        <v>0</v>
      </c>
      <c r="M324" s="299">
        <v>0</v>
      </c>
      <c r="N324" s="299">
        <v>0</v>
      </c>
      <c r="O324" s="299">
        <v>0</v>
      </c>
      <c r="P324" s="299">
        <v>0</v>
      </c>
      <c r="Q324" s="16">
        <f t="shared" si="5"/>
        <v>7</v>
      </c>
    </row>
    <row r="325" spans="1:17" ht="12.75" customHeight="1">
      <c r="A325" s="299">
        <v>606</v>
      </c>
      <c r="B325" s="299" t="s">
        <v>28</v>
      </c>
      <c r="C325" s="299" t="s">
        <v>231</v>
      </c>
      <c r="D325" s="299">
        <v>5.01</v>
      </c>
      <c r="E325" s="299">
        <v>0</v>
      </c>
      <c r="F325" s="299">
        <v>0</v>
      </c>
      <c r="G325" s="299">
        <v>0</v>
      </c>
      <c r="H325" s="299">
        <v>0</v>
      </c>
      <c r="I325" s="299">
        <v>0</v>
      </c>
      <c r="J325" s="299">
        <v>0</v>
      </c>
      <c r="K325" s="299">
        <v>0</v>
      </c>
      <c r="L325" s="299">
        <v>0</v>
      </c>
      <c r="M325" s="299">
        <v>0</v>
      </c>
      <c r="N325" s="299">
        <v>0</v>
      </c>
      <c r="O325" s="299">
        <v>0</v>
      </c>
      <c r="P325" s="299">
        <v>0</v>
      </c>
      <c r="Q325" s="16">
        <f t="shared" si="5"/>
        <v>5</v>
      </c>
    </row>
    <row r="326" spans="1:17" ht="12.75" customHeight="1">
      <c r="A326" s="299">
        <v>608</v>
      </c>
      <c r="B326" s="299" t="s">
        <v>28</v>
      </c>
      <c r="C326" s="299" t="s">
        <v>622</v>
      </c>
      <c r="D326" s="299">
        <v>7.04</v>
      </c>
      <c r="E326" s="71">
        <v>1</v>
      </c>
      <c r="F326" s="299">
        <v>0</v>
      </c>
      <c r="G326" s="299">
        <v>0</v>
      </c>
      <c r="H326" s="299">
        <v>0</v>
      </c>
      <c r="I326" s="299">
        <v>0</v>
      </c>
      <c r="J326" s="299">
        <v>0</v>
      </c>
      <c r="K326" s="299">
        <v>0</v>
      </c>
      <c r="L326" s="299">
        <v>0</v>
      </c>
      <c r="M326" s="299">
        <v>0</v>
      </c>
      <c r="N326" s="299">
        <v>0</v>
      </c>
      <c r="O326" s="71">
        <v>1</v>
      </c>
      <c r="P326" s="299">
        <v>0</v>
      </c>
      <c r="Q326" s="16">
        <f t="shared" si="5"/>
        <v>7</v>
      </c>
    </row>
    <row r="327" spans="1:17" ht="12.75" customHeight="1">
      <c r="A327" s="299">
        <v>693</v>
      </c>
      <c r="B327" s="299" t="s">
        <v>35</v>
      </c>
      <c r="C327" s="299" t="s">
        <v>213</v>
      </c>
      <c r="D327" s="299">
        <v>6.53</v>
      </c>
      <c r="E327" s="299">
        <v>0</v>
      </c>
      <c r="F327" s="299">
        <v>0</v>
      </c>
      <c r="G327" s="299">
        <v>0</v>
      </c>
      <c r="H327" s="299">
        <v>0</v>
      </c>
      <c r="I327" s="299">
        <v>0</v>
      </c>
      <c r="J327" s="299">
        <v>0</v>
      </c>
      <c r="K327" s="299">
        <v>0</v>
      </c>
      <c r="L327" s="299">
        <v>0</v>
      </c>
      <c r="M327" s="299">
        <v>0</v>
      </c>
      <c r="N327" s="299">
        <v>0</v>
      </c>
      <c r="O327" s="299">
        <v>0</v>
      </c>
      <c r="P327" s="299">
        <v>0</v>
      </c>
      <c r="Q327" s="16">
        <f t="shared" si="5"/>
        <v>6.5</v>
      </c>
    </row>
    <row r="328" spans="1:17" ht="12.75" customHeight="1">
      <c r="A328" s="259" t="s">
        <v>693</v>
      </c>
      <c r="B328" s="260"/>
      <c r="C328" s="260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  <c r="N328" s="260"/>
      <c r="O328" s="260"/>
      <c r="P328" s="261"/>
      <c r="Q328" s="16">
        <f t="shared" si="5"/>
        <v>0</v>
      </c>
    </row>
    <row r="329" spans="1:17" ht="12.75" customHeight="1">
      <c r="A329" s="298" t="s">
        <v>164</v>
      </c>
      <c r="B329" s="298" t="s">
        <v>41</v>
      </c>
      <c r="C329" s="298" t="s">
        <v>42</v>
      </c>
      <c r="D329" s="298" t="s">
        <v>43</v>
      </c>
      <c r="E329" s="298" t="s">
        <v>44</v>
      </c>
      <c r="F329" s="298" t="s">
        <v>45</v>
      </c>
      <c r="G329" s="298" t="s">
        <v>46</v>
      </c>
      <c r="H329" s="298" t="s">
        <v>47</v>
      </c>
      <c r="I329" s="298" t="s">
        <v>48</v>
      </c>
      <c r="J329" s="298" t="s">
        <v>49</v>
      </c>
      <c r="K329" s="298" t="s">
        <v>50</v>
      </c>
      <c r="L329" s="298" t="s">
        <v>51</v>
      </c>
      <c r="M329" s="298" t="s">
        <v>52</v>
      </c>
      <c r="N329" s="298" t="s">
        <v>215</v>
      </c>
      <c r="O329" s="298" t="s">
        <v>32</v>
      </c>
      <c r="P329" s="298" t="s">
        <v>33</v>
      </c>
      <c r="Q329" s="16" t="e">
        <f t="shared" si="5"/>
        <v>#VALUE!</v>
      </c>
    </row>
    <row r="330" spans="1:17" ht="15">
      <c r="A330" s="299">
        <v>611</v>
      </c>
      <c r="B330" s="299" t="s">
        <v>34</v>
      </c>
      <c r="C330" s="299" t="s">
        <v>262</v>
      </c>
      <c r="D330" s="299">
        <v>6.02</v>
      </c>
      <c r="E330" s="299">
        <v>0</v>
      </c>
      <c r="F330" s="71">
        <v>2</v>
      </c>
      <c r="G330" s="299">
        <v>0</v>
      </c>
      <c r="H330" s="299">
        <v>0</v>
      </c>
      <c r="I330" s="299">
        <v>0</v>
      </c>
      <c r="J330" s="299">
        <v>0</v>
      </c>
      <c r="K330" s="299">
        <v>0</v>
      </c>
      <c r="L330" s="299">
        <v>0</v>
      </c>
      <c r="M330" s="299">
        <v>0</v>
      </c>
      <c r="N330" s="299">
        <v>0</v>
      </c>
      <c r="O330" s="299">
        <v>0</v>
      </c>
      <c r="P330" s="299">
        <v>0</v>
      </c>
      <c r="Q330" s="16">
        <f t="shared" si="5"/>
        <v>6</v>
      </c>
    </row>
    <row r="331" spans="1:17" ht="15">
      <c r="A331" s="299">
        <v>612</v>
      </c>
      <c r="B331" s="299" t="s">
        <v>26</v>
      </c>
      <c r="C331" s="299" t="s">
        <v>623</v>
      </c>
      <c r="D331" s="299">
        <v>5.51</v>
      </c>
      <c r="E331" s="299">
        <v>0</v>
      </c>
      <c r="F331" s="299">
        <v>0</v>
      </c>
      <c r="G331" s="299">
        <v>0</v>
      </c>
      <c r="H331" s="299">
        <v>0</v>
      </c>
      <c r="I331" s="299">
        <v>0</v>
      </c>
      <c r="J331" s="299">
        <v>0</v>
      </c>
      <c r="K331" s="299">
        <v>0</v>
      </c>
      <c r="L331" s="299">
        <v>0</v>
      </c>
      <c r="M331" s="299">
        <v>0</v>
      </c>
      <c r="N331" s="299">
        <v>0</v>
      </c>
      <c r="O331" s="299">
        <v>0</v>
      </c>
      <c r="P331" s="299">
        <v>0</v>
      </c>
      <c r="Q331" s="16">
        <f t="shared" si="5"/>
        <v>5.5</v>
      </c>
    </row>
    <row r="332" spans="1:17" ht="15">
      <c r="A332" s="299">
        <v>615</v>
      </c>
      <c r="B332" s="299" t="s">
        <v>26</v>
      </c>
      <c r="C332" s="299" t="s">
        <v>624</v>
      </c>
      <c r="D332" s="299">
        <v>6.53</v>
      </c>
      <c r="E332" s="71">
        <v>1</v>
      </c>
      <c r="F332" s="299">
        <v>0</v>
      </c>
      <c r="G332" s="299">
        <v>0</v>
      </c>
      <c r="H332" s="299">
        <v>0</v>
      </c>
      <c r="I332" s="299">
        <v>0</v>
      </c>
      <c r="J332" s="299">
        <v>0</v>
      </c>
      <c r="K332" s="299">
        <v>0</v>
      </c>
      <c r="L332" s="299">
        <v>0</v>
      </c>
      <c r="M332" s="299">
        <v>0</v>
      </c>
      <c r="N332" s="299">
        <v>0</v>
      </c>
      <c r="O332" s="299">
        <v>0</v>
      </c>
      <c r="P332" s="299">
        <v>0</v>
      </c>
      <c r="Q332" s="16">
        <f t="shared" si="5"/>
        <v>6.5</v>
      </c>
    </row>
    <row r="333" spans="1:17" ht="15">
      <c r="A333" s="299">
        <v>618</v>
      </c>
      <c r="B333" s="299" t="s">
        <v>26</v>
      </c>
      <c r="C333" s="299" t="s">
        <v>263</v>
      </c>
      <c r="D333" s="299">
        <v>6.52</v>
      </c>
      <c r="E333" s="299">
        <v>0</v>
      </c>
      <c r="F333" s="299">
        <v>0</v>
      </c>
      <c r="G333" s="299">
        <v>0</v>
      </c>
      <c r="H333" s="299">
        <v>0</v>
      </c>
      <c r="I333" s="299">
        <v>0</v>
      </c>
      <c r="J333" s="299">
        <v>0</v>
      </c>
      <c r="K333" s="299">
        <v>0</v>
      </c>
      <c r="L333" s="299">
        <v>0</v>
      </c>
      <c r="M333" s="299">
        <v>0</v>
      </c>
      <c r="N333" s="299">
        <v>0</v>
      </c>
      <c r="O333" s="299">
        <v>0</v>
      </c>
      <c r="P333" s="299">
        <v>0</v>
      </c>
      <c r="Q333" s="16">
        <f t="shared" si="5"/>
        <v>6.5</v>
      </c>
    </row>
    <row r="334" spans="1:17" ht="15">
      <c r="A334" s="299">
        <v>619</v>
      </c>
      <c r="B334" s="299" t="s">
        <v>26</v>
      </c>
      <c r="C334" s="299" t="s">
        <v>625</v>
      </c>
      <c r="D334" s="299">
        <v>6.02</v>
      </c>
      <c r="E334" s="299">
        <v>0</v>
      </c>
      <c r="F334" s="299">
        <v>0</v>
      </c>
      <c r="G334" s="299">
        <v>0</v>
      </c>
      <c r="H334" s="299">
        <v>0</v>
      </c>
      <c r="I334" s="299">
        <v>0</v>
      </c>
      <c r="J334" s="299">
        <v>0</v>
      </c>
      <c r="K334" s="299">
        <v>0</v>
      </c>
      <c r="L334" s="299">
        <v>0</v>
      </c>
      <c r="M334" s="299">
        <v>0</v>
      </c>
      <c r="N334" s="299">
        <v>0</v>
      </c>
      <c r="O334" s="299">
        <v>0</v>
      </c>
      <c r="P334" s="299">
        <v>0</v>
      </c>
      <c r="Q334" s="16">
        <f t="shared" si="5"/>
        <v>6</v>
      </c>
    </row>
    <row r="335" spans="1:17" ht="15">
      <c r="A335" s="299">
        <v>622</v>
      </c>
      <c r="B335" s="299" t="s">
        <v>26</v>
      </c>
      <c r="C335" s="299" t="s">
        <v>626</v>
      </c>
      <c r="D335" s="299">
        <v>5.51</v>
      </c>
      <c r="E335" s="299">
        <v>0</v>
      </c>
      <c r="F335" s="299">
        <v>0</v>
      </c>
      <c r="G335" s="299">
        <v>0</v>
      </c>
      <c r="H335" s="299">
        <v>0</v>
      </c>
      <c r="I335" s="299">
        <v>0</v>
      </c>
      <c r="J335" s="299">
        <v>0</v>
      </c>
      <c r="K335" s="299">
        <v>0</v>
      </c>
      <c r="L335" s="299">
        <v>0</v>
      </c>
      <c r="M335" s="299">
        <v>0</v>
      </c>
      <c r="N335" s="299">
        <v>0</v>
      </c>
      <c r="O335" s="299">
        <v>0</v>
      </c>
      <c r="P335" s="299">
        <v>0</v>
      </c>
      <c r="Q335" s="16">
        <f t="shared" si="5"/>
        <v>5.5</v>
      </c>
    </row>
    <row r="336" spans="1:17" ht="15">
      <c r="A336" s="299">
        <v>504</v>
      </c>
      <c r="B336" s="299" t="s">
        <v>27</v>
      </c>
      <c r="C336" s="299" t="s">
        <v>627</v>
      </c>
      <c r="D336" s="299">
        <v>6.02</v>
      </c>
      <c r="E336" s="299">
        <v>0</v>
      </c>
      <c r="F336" s="299">
        <v>0</v>
      </c>
      <c r="G336" s="299">
        <v>0</v>
      </c>
      <c r="H336" s="299">
        <v>0</v>
      </c>
      <c r="I336" s="299">
        <v>0</v>
      </c>
      <c r="J336" s="299">
        <v>0</v>
      </c>
      <c r="K336" s="299">
        <v>0</v>
      </c>
      <c r="L336" s="299">
        <v>0</v>
      </c>
      <c r="M336" s="299">
        <v>0</v>
      </c>
      <c r="N336" s="299">
        <v>0</v>
      </c>
      <c r="O336" s="299">
        <v>0</v>
      </c>
      <c r="P336" s="299">
        <v>0</v>
      </c>
      <c r="Q336" s="16">
        <f t="shared" si="5"/>
        <v>6</v>
      </c>
    </row>
    <row r="337" spans="1:17" ht="12.75" customHeight="1">
      <c r="A337" s="299">
        <v>625</v>
      </c>
      <c r="B337" s="299" t="s">
        <v>27</v>
      </c>
      <c r="C337" s="299" t="s">
        <v>628</v>
      </c>
      <c r="D337" s="299">
        <v>5.52</v>
      </c>
      <c r="E337" s="299">
        <v>0</v>
      </c>
      <c r="F337" s="299">
        <v>0</v>
      </c>
      <c r="G337" s="299">
        <v>0</v>
      </c>
      <c r="H337" s="299">
        <v>0</v>
      </c>
      <c r="I337" s="299">
        <v>0</v>
      </c>
      <c r="J337" s="299">
        <v>0</v>
      </c>
      <c r="K337" s="299">
        <v>0</v>
      </c>
      <c r="L337" s="299">
        <v>0</v>
      </c>
      <c r="M337" s="299">
        <v>0</v>
      </c>
      <c r="N337" s="299">
        <v>0</v>
      </c>
      <c r="O337" s="299">
        <v>0</v>
      </c>
      <c r="P337" s="299">
        <v>0</v>
      </c>
      <c r="Q337" s="16">
        <f t="shared" si="5"/>
        <v>5.5</v>
      </c>
    </row>
    <row r="338" spans="1:17" ht="12.75" customHeight="1">
      <c r="A338" s="299">
        <v>626</v>
      </c>
      <c r="B338" s="299" t="s">
        <v>27</v>
      </c>
      <c r="C338" s="299" t="s">
        <v>285</v>
      </c>
      <c r="D338" s="299">
        <v>6.02</v>
      </c>
      <c r="E338" s="299">
        <v>0</v>
      </c>
      <c r="F338" s="299">
        <v>0</v>
      </c>
      <c r="G338" s="299">
        <v>0</v>
      </c>
      <c r="H338" s="299">
        <v>0</v>
      </c>
      <c r="I338" s="299">
        <v>0</v>
      </c>
      <c r="J338" s="299">
        <v>0</v>
      </c>
      <c r="K338" s="71">
        <v>1</v>
      </c>
      <c r="L338" s="299">
        <v>0</v>
      </c>
      <c r="M338" s="299">
        <v>0</v>
      </c>
      <c r="N338" s="299">
        <v>0</v>
      </c>
      <c r="O338" s="299">
        <v>0</v>
      </c>
      <c r="P338" s="299">
        <v>0</v>
      </c>
      <c r="Q338" s="16">
        <f t="shared" si="5"/>
        <v>6</v>
      </c>
    </row>
    <row r="339" spans="1:17" ht="12.75" customHeight="1">
      <c r="A339" s="299">
        <v>628</v>
      </c>
      <c r="B339" s="299" t="s">
        <v>27</v>
      </c>
      <c r="C339" s="299" t="s">
        <v>286</v>
      </c>
      <c r="D339" s="299">
        <v>6.01</v>
      </c>
      <c r="E339" s="299">
        <v>0</v>
      </c>
      <c r="F339" s="299">
        <v>0</v>
      </c>
      <c r="G339" s="299">
        <v>0</v>
      </c>
      <c r="H339" s="299">
        <v>0</v>
      </c>
      <c r="I339" s="299">
        <v>0</v>
      </c>
      <c r="J339" s="299">
        <v>0</v>
      </c>
      <c r="K339" s="299">
        <v>0</v>
      </c>
      <c r="L339" s="299">
        <v>0</v>
      </c>
      <c r="M339" s="299">
        <v>0</v>
      </c>
      <c r="N339" s="299">
        <v>0</v>
      </c>
      <c r="O339" s="299">
        <v>0</v>
      </c>
      <c r="P339" s="299">
        <v>0</v>
      </c>
      <c r="Q339" s="16">
        <f t="shared" si="5"/>
        <v>6</v>
      </c>
    </row>
    <row r="340" spans="1:17" ht="12.75" customHeight="1">
      <c r="A340" s="299">
        <v>630</v>
      </c>
      <c r="B340" s="299" t="s">
        <v>27</v>
      </c>
      <c r="C340" s="299" t="s">
        <v>400</v>
      </c>
      <c r="D340" s="299">
        <v>5.51</v>
      </c>
      <c r="E340" s="299">
        <v>0</v>
      </c>
      <c r="F340" s="299">
        <v>0</v>
      </c>
      <c r="G340" s="299">
        <v>0</v>
      </c>
      <c r="H340" s="299">
        <v>0</v>
      </c>
      <c r="I340" s="299">
        <v>0</v>
      </c>
      <c r="J340" s="299">
        <v>0</v>
      </c>
      <c r="K340" s="71">
        <v>1</v>
      </c>
      <c r="L340" s="299">
        <v>0</v>
      </c>
      <c r="M340" s="299">
        <v>0</v>
      </c>
      <c r="N340" s="299">
        <v>0</v>
      </c>
      <c r="O340" s="299">
        <v>0</v>
      </c>
      <c r="P340" s="299">
        <v>0</v>
      </c>
      <c r="Q340" s="16">
        <f t="shared" si="5"/>
        <v>5.5</v>
      </c>
    </row>
    <row r="341" spans="1:17" ht="12.75" customHeight="1">
      <c r="A341" s="299">
        <v>631</v>
      </c>
      <c r="B341" s="299" t="s">
        <v>27</v>
      </c>
      <c r="C341" s="299" t="s">
        <v>629</v>
      </c>
      <c r="D341" s="299">
        <v>6.02</v>
      </c>
      <c r="E341" s="299">
        <v>0</v>
      </c>
      <c r="F341" s="299">
        <v>0</v>
      </c>
      <c r="G341" s="299">
        <v>0</v>
      </c>
      <c r="H341" s="299">
        <v>0</v>
      </c>
      <c r="I341" s="299">
        <v>0</v>
      </c>
      <c r="J341" s="299">
        <v>0</v>
      </c>
      <c r="K341" s="299">
        <v>0</v>
      </c>
      <c r="L341" s="299">
        <v>0</v>
      </c>
      <c r="M341" s="299">
        <v>0</v>
      </c>
      <c r="N341" s="299">
        <v>0</v>
      </c>
      <c r="O341" s="299">
        <v>0</v>
      </c>
      <c r="P341" s="299">
        <v>0</v>
      </c>
      <c r="Q341" s="16">
        <f t="shared" si="5"/>
        <v>6</v>
      </c>
    </row>
    <row r="342" spans="1:17" ht="12.75" customHeight="1">
      <c r="A342" s="299">
        <v>734</v>
      </c>
      <c r="B342" s="299" t="s">
        <v>27</v>
      </c>
      <c r="C342" s="299" t="s">
        <v>630</v>
      </c>
      <c r="D342" s="299" t="s">
        <v>195</v>
      </c>
      <c r="E342" s="299">
        <v>0</v>
      </c>
      <c r="F342" s="299">
        <v>0</v>
      </c>
      <c r="G342" s="299">
        <v>0</v>
      </c>
      <c r="H342" s="299">
        <v>0</v>
      </c>
      <c r="I342" s="299">
        <v>0</v>
      </c>
      <c r="J342" s="299">
        <v>0</v>
      </c>
      <c r="K342" s="299">
        <v>0</v>
      </c>
      <c r="L342" s="299">
        <v>0</v>
      </c>
      <c r="M342" s="299">
        <v>0</v>
      </c>
      <c r="N342" s="299">
        <v>0</v>
      </c>
      <c r="O342" s="299">
        <v>0</v>
      </c>
      <c r="P342" s="299">
        <v>0</v>
      </c>
      <c r="Q342" s="16" t="e">
        <f t="shared" si="5"/>
        <v>#VALUE!</v>
      </c>
    </row>
    <row r="343" spans="1:17" ht="12.75" customHeight="1">
      <c r="A343" s="299">
        <v>635</v>
      </c>
      <c r="B343" s="299" t="s">
        <v>28</v>
      </c>
      <c r="C343" s="299" t="s">
        <v>338</v>
      </c>
      <c r="D343" s="299">
        <v>6.03</v>
      </c>
      <c r="E343" s="299">
        <v>0</v>
      </c>
      <c r="F343" s="299">
        <v>0</v>
      </c>
      <c r="G343" s="299">
        <v>0</v>
      </c>
      <c r="H343" s="299">
        <v>0</v>
      </c>
      <c r="I343" s="299">
        <v>0</v>
      </c>
      <c r="J343" s="299">
        <v>0</v>
      </c>
      <c r="K343" s="299">
        <v>0</v>
      </c>
      <c r="L343" s="299">
        <v>0</v>
      </c>
      <c r="M343" s="299">
        <v>0</v>
      </c>
      <c r="N343" s="299">
        <v>0</v>
      </c>
      <c r="O343" s="299">
        <v>0</v>
      </c>
      <c r="P343" s="299">
        <v>0</v>
      </c>
      <c r="Q343" s="16">
        <f t="shared" si="5"/>
        <v>6</v>
      </c>
    </row>
    <row r="344" spans="1:17" ht="12.75" customHeight="1">
      <c r="A344" s="299">
        <v>674</v>
      </c>
      <c r="B344" s="299" t="s">
        <v>35</v>
      </c>
      <c r="C344" s="299" t="s">
        <v>288</v>
      </c>
      <c r="D344" s="299">
        <v>6.02</v>
      </c>
      <c r="E344" s="299">
        <v>0</v>
      </c>
      <c r="F344" s="299">
        <v>0</v>
      </c>
      <c r="G344" s="299">
        <v>0</v>
      </c>
      <c r="H344" s="299">
        <v>0</v>
      </c>
      <c r="I344" s="299">
        <v>0</v>
      </c>
      <c r="J344" s="299">
        <v>0</v>
      </c>
      <c r="K344" s="299">
        <v>0</v>
      </c>
      <c r="L344" s="299">
        <v>0</v>
      </c>
      <c r="M344" s="299">
        <v>0</v>
      </c>
      <c r="N344" s="299">
        <v>0</v>
      </c>
      <c r="O344" s="299">
        <v>0</v>
      </c>
      <c r="P344" s="299">
        <v>0</v>
      </c>
      <c r="Q344" s="16">
        <f t="shared" si="5"/>
        <v>6</v>
      </c>
    </row>
    <row r="345" spans="1:17" ht="12.75" customHeight="1">
      <c r="A345" s="295" t="s">
        <v>36</v>
      </c>
      <c r="B345" s="296"/>
      <c r="C345" s="296"/>
      <c r="D345" s="296"/>
      <c r="E345" s="296"/>
      <c r="F345" s="296"/>
      <c r="G345" s="296"/>
      <c r="H345" s="296"/>
      <c r="I345" s="296"/>
      <c r="J345" s="296"/>
      <c r="K345" s="296"/>
      <c r="L345" s="296"/>
      <c r="M345" s="296"/>
      <c r="N345" s="296"/>
      <c r="O345" s="297"/>
      <c r="P345" s="300"/>
      <c r="Q345" s="16">
        <f t="shared" si="5"/>
        <v>0</v>
      </c>
    </row>
    <row r="346" ht="12.75" customHeight="1">
      <c r="Q346" s="16">
        <f t="shared" si="5"/>
        <v>0</v>
      </c>
    </row>
    <row r="347" ht="15">
      <c r="Q347" s="16">
        <f t="shared" si="5"/>
        <v>0</v>
      </c>
    </row>
    <row r="348" ht="15">
      <c r="Q348" s="16">
        <f t="shared" si="5"/>
        <v>0</v>
      </c>
    </row>
    <row r="349" ht="15">
      <c r="Q349" s="16">
        <f t="shared" si="5"/>
        <v>0</v>
      </c>
    </row>
    <row r="350" ht="15">
      <c r="Q350" s="16">
        <f t="shared" si="5"/>
        <v>0</v>
      </c>
    </row>
    <row r="351" ht="15">
      <c r="Q351" s="16">
        <f t="shared" si="5"/>
        <v>0</v>
      </c>
    </row>
    <row r="352" ht="15">
      <c r="Q352" s="16">
        <f t="shared" si="5"/>
        <v>0</v>
      </c>
    </row>
    <row r="353" ht="15">
      <c r="Q353" s="16">
        <f t="shared" si="5"/>
        <v>0</v>
      </c>
    </row>
    <row r="354" ht="15">
      <c r="Q354" s="16">
        <f t="shared" si="5"/>
        <v>0</v>
      </c>
    </row>
    <row r="355" ht="15">
      <c r="Q355" s="16">
        <f t="shared" si="5"/>
        <v>0</v>
      </c>
    </row>
    <row r="356" ht="15">
      <c r="Q356" s="16">
        <f t="shared" si="5"/>
        <v>0</v>
      </c>
    </row>
    <row r="357" ht="15">
      <c r="Q357" s="16">
        <f t="shared" si="5"/>
        <v>0</v>
      </c>
    </row>
    <row r="358" ht="15">
      <c r="Q358" s="16">
        <f t="shared" si="5"/>
        <v>0</v>
      </c>
    </row>
    <row r="359" ht="15">
      <c r="Q359" s="16">
        <f t="shared" si="5"/>
        <v>0</v>
      </c>
    </row>
    <row r="360" ht="15">
      <c r="Q360" s="16">
        <f t="shared" si="5"/>
        <v>0</v>
      </c>
    </row>
    <row r="361" ht="15">
      <c r="Q361" s="16">
        <f t="shared" si="5"/>
        <v>0</v>
      </c>
    </row>
    <row r="362" ht="15">
      <c r="Q362" s="16">
        <f t="shared" si="5"/>
        <v>0</v>
      </c>
    </row>
    <row r="363" ht="15">
      <c r="Q363" s="16">
        <f t="shared" si="5"/>
        <v>0</v>
      </c>
    </row>
    <row r="364" ht="15">
      <c r="Q364" s="16">
        <f t="shared" si="5"/>
        <v>0</v>
      </c>
    </row>
    <row r="365" ht="15">
      <c r="Q365" s="16">
        <f t="shared" si="5"/>
        <v>0</v>
      </c>
    </row>
    <row r="366" ht="15">
      <c r="Q366" s="16">
        <f t="shared" si="5"/>
        <v>0</v>
      </c>
    </row>
    <row r="367" ht="15">
      <c r="Q367" s="16">
        <f>FLOOR((IF(D367="6*","sv",D367+0)),0.1)</f>
        <v>0</v>
      </c>
    </row>
    <row r="368" ht="15">
      <c r="Q368" s="16">
        <f aca="true" t="shared" si="6" ref="Q368:Q431">FLOOR((IF(D368="6*","sv",D368+0)),0.1)</f>
        <v>0</v>
      </c>
    </row>
    <row r="369" ht="15">
      <c r="Q369" s="16">
        <f t="shared" si="6"/>
        <v>0</v>
      </c>
    </row>
    <row r="370" ht="15">
      <c r="Q370" s="16">
        <f t="shared" si="6"/>
        <v>0</v>
      </c>
    </row>
    <row r="371" ht="15">
      <c r="Q371" s="16">
        <f t="shared" si="6"/>
        <v>0</v>
      </c>
    </row>
    <row r="372" ht="15">
      <c r="Q372" s="16">
        <f t="shared" si="6"/>
        <v>0</v>
      </c>
    </row>
    <row r="373" ht="15">
      <c r="Q373" s="16">
        <f t="shared" si="6"/>
        <v>0</v>
      </c>
    </row>
    <row r="374" ht="15">
      <c r="Q374" s="16">
        <f t="shared" si="6"/>
        <v>0</v>
      </c>
    </row>
    <row r="375" ht="15">
      <c r="Q375" s="16">
        <f t="shared" si="6"/>
        <v>0</v>
      </c>
    </row>
    <row r="376" ht="15">
      <c r="Q376" s="16">
        <f t="shared" si="6"/>
        <v>0</v>
      </c>
    </row>
    <row r="377" ht="15">
      <c r="Q377" s="16">
        <f t="shared" si="6"/>
        <v>0</v>
      </c>
    </row>
    <row r="378" ht="15">
      <c r="Q378" s="16">
        <f t="shared" si="6"/>
        <v>0</v>
      </c>
    </row>
    <row r="379" ht="15">
      <c r="Q379" s="16">
        <f t="shared" si="6"/>
        <v>0</v>
      </c>
    </row>
    <row r="380" ht="15">
      <c r="Q380" s="16">
        <f t="shared" si="6"/>
        <v>0</v>
      </c>
    </row>
    <row r="381" ht="15">
      <c r="Q381" s="16">
        <f t="shared" si="6"/>
        <v>0</v>
      </c>
    </row>
    <row r="382" ht="15">
      <c r="Q382" s="16">
        <f t="shared" si="6"/>
        <v>0</v>
      </c>
    </row>
    <row r="383" ht="15">
      <c r="Q383" s="16">
        <f t="shared" si="6"/>
        <v>0</v>
      </c>
    </row>
    <row r="384" ht="15">
      <c r="Q384" s="16">
        <f t="shared" si="6"/>
        <v>0</v>
      </c>
    </row>
    <row r="385" ht="15">
      <c r="Q385" s="16">
        <f t="shared" si="6"/>
        <v>0</v>
      </c>
    </row>
    <row r="386" ht="15">
      <c r="Q386" s="16">
        <f t="shared" si="6"/>
        <v>0</v>
      </c>
    </row>
    <row r="387" ht="15">
      <c r="Q387" s="16">
        <f t="shared" si="6"/>
        <v>0</v>
      </c>
    </row>
    <row r="388" ht="15">
      <c r="Q388" s="16">
        <f t="shared" si="6"/>
        <v>0</v>
      </c>
    </row>
    <row r="389" ht="15">
      <c r="Q389" s="16">
        <f t="shared" si="6"/>
        <v>0</v>
      </c>
    </row>
    <row r="390" ht="15">
      <c r="Q390" s="16">
        <f t="shared" si="6"/>
        <v>0</v>
      </c>
    </row>
    <row r="391" ht="15">
      <c r="Q391" s="16">
        <f t="shared" si="6"/>
        <v>0</v>
      </c>
    </row>
    <row r="392" ht="15">
      <c r="Q392" s="16">
        <f t="shared" si="6"/>
        <v>0</v>
      </c>
    </row>
    <row r="393" ht="15">
      <c r="Q393" s="16">
        <f t="shared" si="6"/>
        <v>0</v>
      </c>
    </row>
    <row r="394" ht="15">
      <c r="Q394" s="16">
        <f t="shared" si="6"/>
        <v>0</v>
      </c>
    </row>
    <row r="395" ht="15">
      <c r="Q395" s="16">
        <f t="shared" si="6"/>
        <v>0</v>
      </c>
    </row>
    <row r="396" ht="15">
      <c r="Q396" s="16">
        <f t="shared" si="6"/>
        <v>0</v>
      </c>
    </row>
    <row r="397" ht="15">
      <c r="Q397" s="16">
        <f t="shared" si="6"/>
        <v>0</v>
      </c>
    </row>
    <row r="398" ht="15">
      <c r="Q398" s="16">
        <f t="shared" si="6"/>
        <v>0</v>
      </c>
    </row>
    <row r="399" ht="15">
      <c r="Q399" s="16">
        <f t="shared" si="6"/>
        <v>0</v>
      </c>
    </row>
    <row r="400" ht="15">
      <c r="Q400" s="16">
        <f t="shared" si="6"/>
        <v>0</v>
      </c>
    </row>
    <row r="401" ht="15">
      <c r="Q401" s="16">
        <f t="shared" si="6"/>
        <v>0</v>
      </c>
    </row>
    <row r="402" ht="15">
      <c r="Q402" s="16">
        <f t="shared" si="6"/>
        <v>0</v>
      </c>
    </row>
    <row r="403" ht="15">
      <c r="Q403" s="16">
        <f t="shared" si="6"/>
        <v>0</v>
      </c>
    </row>
    <row r="404" ht="15">
      <c r="Q404" s="16">
        <f t="shared" si="6"/>
        <v>0</v>
      </c>
    </row>
    <row r="405" ht="15">
      <c r="Q405" s="16">
        <f t="shared" si="6"/>
        <v>0</v>
      </c>
    </row>
    <row r="406" ht="15">
      <c r="Q406" s="16">
        <f t="shared" si="6"/>
        <v>0</v>
      </c>
    </row>
    <row r="407" ht="15">
      <c r="Q407" s="16">
        <f t="shared" si="6"/>
        <v>0</v>
      </c>
    </row>
    <row r="408" ht="15">
      <c r="Q408" s="16">
        <f t="shared" si="6"/>
        <v>0</v>
      </c>
    </row>
    <row r="409" ht="15">
      <c r="Q409" s="16">
        <f t="shared" si="6"/>
        <v>0</v>
      </c>
    </row>
    <row r="410" ht="15">
      <c r="Q410" s="16">
        <f t="shared" si="6"/>
        <v>0</v>
      </c>
    </row>
    <row r="411" ht="15">
      <c r="Q411" s="16">
        <f t="shared" si="6"/>
        <v>0</v>
      </c>
    </row>
    <row r="412" ht="15">
      <c r="Q412" s="16">
        <f t="shared" si="6"/>
        <v>0</v>
      </c>
    </row>
    <row r="413" ht="15">
      <c r="Q413" s="16">
        <f t="shared" si="6"/>
        <v>0</v>
      </c>
    </row>
    <row r="414" ht="15">
      <c r="Q414" s="16">
        <f t="shared" si="6"/>
        <v>0</v>
      </c>
    </row>
    <row r="415" ht="15">
      <c r="Q415" s="16">
        <f t="shared" si="6"/>
        <v>0</v>
      </c>
    </row>
    <row r="416" ht="15">
      <c r="Q416" s="16">
        <f t="shared" si="6"/>
        <v>0</v>
      </c>
    </row>
    <row r="417" ht="15">
      <c r="Q417" s="16">
        <f t="shared" si="6"/>
        <v>0</v>
      </c>
    </row>
    <row r="418" ht="15">
      <c r="Q418" s="16">
        <f t="shared" si="6"/>
        <v>0</v>
      </c>
    </row>
    <row r="419" ht="15">
      <c r="Q419" s="16">
        <f t="shared" si="6"/>
        <v>0</v>
      </c>
    </row>
    <row r="420" ht="15">
      <c r="Q420" s="16">
        <f t="shared" si="6"/>
        <v>0</v>
      </c>
    </row>
    <row r="421" ht="15">
      <c r="Q421" s="16">
        <f t="shared" si="6"/>
        <v>0</v>
      </c>
    </row>
    <row r="422" ht="15">
      <c r="Q422" s="16">
        <f t="shared" si="6"/>
        <v>0</v>
      </c>
    </row>
    <row r="423" ht="15">
      <c r="Q423" s="16">
        <f t="shared" si="6"/>
        <v>0</v>
      </c>
    </row>
    <row r="424" ht="15">
      <c r="Q424" s="16">
        <f t="shared" si="6"/>
        <v>0</v>
      </c>
    </row>
    <row r="425" ht="15">
      <c r="Q425" s="16">
        <f t="shared" si="6"/>
        <v>0</v>
      </c>
    </row>
    <row r="426" ht="15">
      <c r="Q426" s="16">
        <f t="shared" si="6"/>
        <v>0</v>
      </c>
    </row>
    <row r="427" ht="15">
      <c r="Q427" s="16">
        <f t="shared" si="6"/>
        <v>0</v>
      </c>
    </row>
    <row r="428" ht="15">
      <c r="Q428" s="16">
        <f t="shared" si="6"/>
        <v>0</v>
      </c>
    </row>
    <row r="429" ht="15">
      <c r="Q429" s="16">
        <f t="shared" si="6"/>
        <v>0</v>
      </c>
    </row>
    <row r="430" ht="15">
      <c r="Q430" s="16">
        <f t="shared" si="6"/>
        <v>0</v>
      </c>
    </row>
    <row r="431" ht="15">
      <c r="Q431" s="16">
        <f t="shared" si="6"/>
        <v>0</v>
      </c>
    </row>
    <row r="432" ht="15">
      <c r="Q432" s="16">
        <f>FLOOR((IF(D432="6*","sv",D432+0)),0.1)</f>
        <v>0</v>
      </c>
    </row>
    <row r="433" ht="15">
      <c r="Q433" s="16">
        <f>FLOOR((IF(D433="6*","sv",D433+0)),0.1)</f>
        <v>0</v>
      </c>
    </row>
    <row r="434" ht="15">
      <c r="Q434" s="16">
        <f>FLOOR((IF(D434="6*","sv",D434+0)),0.1)</f>
        <v>0</v>
      </c>
    </row>
  </sheetData>
  <sheetProtection/>
  <mergeCells count="25">
    <mergeCell ref="A243:P243"/>
    <mergeCell ref="A260:P260"/>
    <mergeCell ref="A277:P277"/>
    <mergeCell ref="A294:P294"/>
    <mergeCell ref="A311:P311"/>
    <mergeCell ref="A90:P90"/>
    <mergeCell ref="A107:P107"/>
    <mergeCell ref="A141:P141"/>
    <mergeCell ref="A158:P158"/>
    <mergeCell ref="A175:P175"/>
    <mergeCell ref="A192:P192"/>
    <mergeCell ref="A5:P5"/>
    <mergeCell ref="A1:P1"/>
    <mergeCell ref="A2:P2"/>
    <mergeCell ref="A3:P3"/>
    <mergeCell ref="A4:P4"/>
    <mergeCell ref="A124:P124"/>
    <mergeCell ref="A22:P22"/>
    <mergeCell ref="A39:P39"/>
    <mergeCell ref="A56:P56"/>
    <mergeCell ref="A73:P73"/>
    <mergeCell ref="A209:P209"/>
    <mergeCell ref="A226:P226"/>
    <mergeCell ref="A328:P328"/>
    <mergeCell ref="A345:O345"/>
  </mergeCells>
  <hyperlinks>
    <hyperlink ref="A2" r:id="rId1" display="http://www.fantagazzetta.com/"/>
    <hyperlink ref="A345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1">
      <selection activeCell="L2" sqref="L2:L23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4" customWidth="1"/>
    <col min="12" max="12" width="14.00390625" style="64" customWidth="1"/>
  </cols>
  <sheetData>
    <row r="2" spans="1:15" ht="14.25">
      <c r="A2" s="288" t="s">
        <v>493</v>
      </c>
      <c r="E2" s="26">
        <v>1</v>
      </c>
      <c r="F2" s="20" t="s">
        <v>66</v>
      </c>
      <c r="H2" s="63" t="s">
        <v>68</v>
      </c>
      <c r="K2">
        <f>LEN(A2)</f>
        <v>11</v>
      </c>
      <c r="L2" s="29" t="str">
        <f>MID(A2,1,K2-6)</f>
        <v>REINA</v>
      </c>
      <c r="O2" s="28" t="s">
        <v>68</v>
      </c>
    </row>
    <row r="3" spans="1:15" ht="14.25">
      <c r="A3" s="289" t="s">
        <v>292</v>
      </c>
      <c r="E3" s="26">
        <v>2</v>
      </c>
      <c r="F3" s="20" t="s">
        <v>80</v>
      </c>
      <c r="H3" s="63" t="s">
        <v>69</v>
      </c>
      <c r="K3">
        <f aca="true" t="shared" si="0" ref="K3:K20">LEN(A3)</f>
        <v>13</v>
      </c>
      <c r="L3" s="54" t="str">
        <f>MID(A3,1,K3-6)</f>
        <v>GHOULAM</v>
      </c>
      <c r="O3" s="28" t="s">
        <v>79</v>
      </c>
    </row>
    <row r="4" spans="1:15" ht="14.25">
      <c r="A4" s="289" t="s">
        <v>494</v>
      </c>
      <c r="E4" s="26">
        <v>3</v>
      </c>
      <c r="F4" s="20" t="s">
        <v>59</v>
      </c>
      <c r="H4" s="63" t="s">
        <v>77</v>
      </c>
      <c r="K4">
        <f t="shared" si="0"/>
        <v>13</v>
      </c>
      <c r="L4" s="54" t="str">
        <f aca="true" t="shared" si="1" ref="L4:L20">MID(A4,1,K4-6)</f>
        <v>TONELLI</v>
      </c>
      <c r="O4" s="28" t="s">
        <v>77</v>
      </c>
    </row>
    <row r="5" spans="1:15" ht="14.25">
      <c r="A5" s="289" t="s">
        <v>495</v>
      </c>
      <c r="E5" s="26">
        <v>4</v>
      </c>
      <c r="F5" s="20" t="s">
        <v>76</v>
      </c>
      <c r="H5" s="63" t="s">
        <v>86</v>
      </c>
      <c r="K5">
        <f t="shared" si="0"/>
        <v>14</v>
      </c>
      <c r="L5" s="54" t="str">
        <f t="shared" si="1"/>
        <v>ZAPATA C</v>
      </c>
      <c r="O5" s="28" t="s">
        <v>69</v>
      </c>
    </row>
    <row r="6" spans="1:15" ht="14.25">
      <c r="A6" s="290" t="s">
        <v>496</v>
      </c>
      <c r="E6" s="26">
        <v>5</v>
      </c>
      <c r="F6" s="20" t="s">
        <v>107</v>
      </c>
      <c r="H6" s="63" t="s">
        <v>70</v>
      </c>
      <c r="K6">
        <f t="shared" si="0"/>
        <v>12</v>
      </c>
      <c r="L6" s="54" t="str">
        <f t="shared" si="1"/>
        <v>GUARIN</v>
      </c>
      <c r="O6" s="28" t="s">
        <v>92</v>
      </c>
    </row>
    <row r="7" spans="1:15" ht="14.25">
      <c r="A7" s="290" t="s">
        <v>289</v>
      </c>
      <c r="E7" s="26">
        <v>6</v>
      </c>
      <c r="F7" s="20" t="s">
        <v>60</v>
      </c>
      <c r="H7" s="63" t="s">
        <v>87</v>
      </c>
      <c r="K7">
        <f t="shared" si="0"/>
        <v>16</v>
      </c>
      <c r="L7" s="55" t="str">
        <f t="shared" si="1"/>
        <v>NAINGGOLAN</v>
      </c>
      <c r="O7" s="28" t="s">
        <v>93</v>
      </c>
    </row>
    <row r="8" spans="1:15" ht="14.25">
      <c r="A8" s="290" t="s">
        <v>497</v>
      </c>
      <c r="E8" s="26">
        <v>7</v>
      </c>
      <c r="F8" s="20" t="s">
        <v>55</v>
      </c>
      <c r="H8" s="63" t="s">
        <v>88</v>
      </c>
      <c r="K8">
        <f t="shared" si="0"/>
        <v>16</v>
      </c>
      <c r="L8" s="55" t="str">
        <f t="shared" si="1"/>
        <v>MILINKOVIC</v>
      </c>
      <c r="O8" s="28" t="s">
        <v>87</v>
      </c>
    </row>
    <row r="9" spans="1:15" ht="14.25">
      <c r="A9" s="290" t="s">
        <v>498</v>
      </c>
      <c r="E9" s="26">
        <v>8</v>
      </c>
      <c r="F9" s="20" t="s">
        <v>109</v>
      </c>
      <c r="H9" s="63" t="s">
        <v>71</v>
      </c>
      <c r="K9">
        <f t="shared" si="0"/>
        <v>12</v>
      </c>
      <c r="L9" s="55" t="str">
        <f t="shared" si="1"/>
        <v>RINCON</v>
      </c>
      <c r="O9" s="28" t="s">
        <v>70</v>
      </c>
    </row>
    <row r="10" spans="1:15" ht="14.25">
      <c r="A10" s="291" t="s">
        <v>499</v>
      </c>
      <c r="E10" s="26">
        <v>9</v>
      </c>
      <c r="F10" s="20" t="s">
        <v>56</v>
      </c>
      <c r="H10" s="63" t="s">
        <v>58</v>
      </c>
      <c r="K10">
        <f t="shared" si="0"/>
        <v>15</v>
      </c>
      <c r="L10" s="55" t="str">
        <f t="shared" si="1"/>
        <v>BALOTELLI</v>
      </c>
      <c r="O10" s="28" t="s">
        <v>123</v>
      </c>
    </row>
    <row r="11" spans="1:15" ht="14.25">
      <c r="A11" s="291" t="s">
        <v>500</v>
      </c>
      <c r="E11" s="26">
        <v>10</v>
      </c>
      <c r="F11" s="20" t="s">
        <v>75</v>
      </c>
      <c r="H11" s="63" t="s">
        <v>89</v>
      </c>
      <c r="K11">
        <f t="shared" si="0"/>
        <v>13</v>
      </c>
      <c r="L11" s="56" t="str">
        <f t="shared" si="1"/>
        <v>VAZQUEZ</v>
      </c>
      <c r="O11" s="28" t="s">
        <v>89</v>
      </c>
    </row>
    <row r="12" spans="1:15" ht="14.25">
      <c r="A12" s="291" t="s">
        <v>293</v>
      </c>
      <c r="E12" s="26">
        <v>11</v>
      </c>
      <c r="F12" s="20" t="s">
        <v>81</v>
      </c>
      <c r="H12" s="63" t="s">
        <v>90</v>
      </c>
      <c r="K12">
        <f t="shared" si="0"/>
        <v>15</v>
      </c>
      <c r="L12" s="56" t="str">
        <f t="shared" si="1"/>
        <v>MACCARONE</v>
      </c>
      <c r="O12" s="28" t="s">
        <v>72</v>
      </c>
    </row>
    <row r="13" spans="1:15" ht="15">
      <c r="A13" s="292" t="s">
        <v>54</v>
      </c>
      <c r="E13" s="20"/>
      <c r="F13" s="20"/>
      <c r="H13" s="63" t="s">
        <v>38</v>
      </c>
      <c r="K13">
        <f t="shared" si="0"/>
        <v>7</v>
      </c>
      <c r="L13" s="57" t="str">
        <f t="shared" si="1"/>
        <v>R</v>
      </c>
      <c r="O13" s="28" t="s">
        <v>95</v>
      </c>
    </row>
    <row r="14" spans="1:15" ht="14.25">
      <c r="A14" s="288" t="s">
        <v>501</v>
      </c>
      <c r="E14" s="26">
        <v>12</v>
      </c>
      <c r="F14" s="20" t="s">
        <v>53</v>
      </c>
      <c r="H14" s="63" t="s">
        <v>91</v>
      </c>
      <c r="K14">
        <f t="shared" si="0"/>
        <v>12</v>
      </c>
      <c r="L14" s="29" t="str">
        <f t="shared" si="1"/>
        <v>RAFAEL</v>
      </c>
      <c r="O14" s="28" t="s">
        <v>122</v>
      </c>
    </row>
    <row r="15" spans="1:15" ht="14.25">
      <c r="A15" s="289" t="s">
        <v>502</v>
      </c>
      <c r="E15" s="26">
        <v>13</v>
      </c>
      <c r="F15" s="20" t="s">
        <v>83</v>
      </c>
      <c r="H15" s="63" t="s">
        <v>79</v>
      </c>
      <c r="K15">
        <f t="shared" si="0"/>
        <v>16</v>
      </c>
      <c r="L15" s="54" t="str">
        <f t="shared" si="1"/>
        <v>MASIELLO A</v>
      </c>
      <c r="O15" s="28" t="s">
        <v>121</v>
      </c>
    </row>
    <row r="16" spans="1:15" ht="14.25">
      <c r="A16" s="289" t="s">
        <v>503</v>
      </c>
      <c r="E16" s="26">
        <v>14</v>
      </c>
      <c r="F16" s="20" t="s">
        <v>110</v>
      </c>
      <c r="H16" s="63" t="s">
        <v>74</v>
      </c>
      <c r="K16">
        <f t="shared" si="0"/>
        <v>15</v>
      </c>
      <c r="L16" s="54" t="str">
        <f t="shared" si="1"/>
        <v>SILVESTRE</v>
      </c>
      <c r="O16" s="28" t="s">
        <v>74</v>
      </c>
    </row>
    <row r="17" spans="1:15" ht="14.25">
      <c r="A17" s="289" t="s">
        <v>504</v>
      </c>
      <c r="E17" s="26">
        <v>15</v>
      </c>
      <c r="F17" s="20" t="s">
        <v>84</v>
      </c>
      <c r="H17" s="63" t="s">
        <v>92</v>
      </c>
      <c r="K17">
        <f t="shared" si="0"/>
        <v>12</v>
      </c>
      <c r="L17" s="54" t="str">
        <f t="shared" si="1"/>
        <v>RUGANI</v>
      </c>
      <c r="O17" s="28" t="s">
        <v>71</v>
      </c>
    </row>
    <row r="18" spans="1:15" ht="14.25">
      <c r="A18" s="293" t="s">
        <v>505</v>
      </c>
      <c r="E18" s="26">
        <v>16</v>
      </c>
      <c r="F18" s="20" t="s">
        <v>108</v>
      </c>
      <c r="H18" s="63" t="s">
        <v>93</v>
      </c>
      <c r="K18">
        <f t="shared" si="0"/>
        <v>12</v>
      </c>
      <c r="L18" s="55" t="str">
        <f t="shared" si="1"/>
        <v>KURTIC</v>
      </c>
      <c r="O18" s="28" t="s">
        <v>88</v>
      </c>
    </row>
    <row r="19" spans="1:15" ht="14.25">
      <c r="A19" s="290" t="s">
        <v>506</v>
      </c>
      <c r="E19" s="26">
        <v>17</v>
      </c>
      <c r="F19" s="20" t="s">
        <v>82</v>
      </c>
      <c r="H19" s="63" t="s">
        <v>73</v>
      </c>
      <c r="K19">
        <f t="shared" si="0"/>
        <v>15</v>
      </c>
      <c r="L19" s="55" t="str">
        <f t="shared" si="1"/>
        <v>FERNARNDO</v>
      </c>
      <c r="O19" s="28" t="s">
        <v>58</v>
      </c>
    </row>
    <row r="20" spans="1:15" ht="14.25">
      <c r="A20" s="290" t="s">
        <v>290</v>
      </c>
      <c r="E20" s="26">
        <v>18</v>
      </c>
      <c r="F20" s="20" t="s">
        <v>85</v>
      </c>
      <c r="H20" s="63" t="s">
        <v>72</v>
      </c>
      <c r="K20">
        <f t="shared" si="0"/>
        <v>11</v>
      </c>
      <c r="L20" s="55" t="str">
        <f t="shared" si="1"/>
        <v>LULIC</v>
      </c>
      <c r="O20" s="28" t="s">
        <v>124</v>
      </c>
    </row>
    <row r="21" spans="1:12" ht="14.25">
      <c r="A21" s="294" t="s">
        <v>507</v>
      </c>
      <c r="K21">
        <f>LEN(A21)</f>
        <v>13</v>
      </c>
      <c r="L21" s="56" t="str">
        <f>MID(A21,1,K21-6)</f>
        <v>PALACIO</v>
      </c>
    </row>
    <row r="22" spans="1:12" ht="14.25">
      <c r="A22" s="291" t="s">
        <v>267</v>
      </c>
      <c r="K22">
        <f>LEN(A22)</f>
        <v>10</v>
      </c>
      <c r="L22" s="56" t="str">
        <f>MID(A22,1,K22-6)</f>
        <v>EDER</v>
      </c>
    </row>
    <row r="23" spans="1:12" ht="14.25">
      <c r="A23" s="291" t="s">
        <v>291</v>
      </c>
      <c r="K23">
        <f>LEN(A23)</f>
        <v>14</v>
      </c>
      <c r="L23" s="56" t="str">
        <f>MID(A23,1,K23-6)</f>
        <v>GERVINHO</v>
      </c>
    </row>
    <row r="24" spans="8:12" s="58" customFormat="1" ht="12.75">
      <c r="H24" s="59"/>
      <c r="L24" s="59"/>
    </row>
    <row r="25" spans="1:17" ht="18.75">
      <c r="A25" s="192" t="s">
        <v>493</v>
      </c>
      <c r="F25" s="19" t="s">
        <v>40</v>
      </c>
      <c r="L25" s="60">
        <v>1</v>
      </c>
      <c r="M25" s="35" t="s">
        <v>155</v>
      </c>
      <c r="Q25" s="19" t="s">
        <v>40</v>
      </c>
    </row>
    <row r="26" spans="1:17" ht="37.5">
      <c r="A26" s="194" t="s">
        <v>292</v>
      </c>
      <c r="F26" s="19" t="s">
        <v>172</v>
      </c>
      <c r="H26" s="272" t="s">
        <v>235</v>
      </c>
      <c r="I26" s="273"/>
      <c r="J26" s="115"/>
      <c r="L26" s="60">
        <v>2</v>
      </c>
      <c r="M26" s="35" t="s">
        <v>110</v>
      </c>
      <c r="Q26" s="19" t="s">
        <v>112</v>
      </c>
    </row>
    <row r="27" spans="1:17" ht="15.75" customHeight="1">
      <c r="A27" s="194" t="s">
        <v>494</v>
      </c>
      <c r="F27" s="19" t="s">
        <v>98</v>
      </c>
      <c r="H27" s="274" t="s">
        <v>404</v>
      </c>
      <c r="I27" s="273"/>
      <c r="J27" s="115"/>
      <c r="L27" s="60">
        <v>3</v>
      </c>
      <c r="M27" s="35" t="s">
        <v>151</v>
      </c>
      <c r="Q27" s="19" t="s">
        <v>111</v>
      </c>
    </row>
    <row r="28" spans="1:17" ht="27" customHeight="1">
      <c r="A28" s="194" t="s">
        <v>495</v>
      </c>
      <c r="F28" s="19" t="s">
        <v>127</v>
      </c>
      <c r="H28" s="274" t="s">
        <v>405</v>
      </c>
      <c r="I28" s="273"/>
      <c r="J28" s="115"/>
      <c r="L28" s="60">
        <v>4</v>
      </c>
      <c r="M28" s="35" t="s">
        <v>59</v>
      </c>
      <c r="Q28" s="19" t="s">
        <v>132</v>
      </c>
    </row>
    <row r="29" spans="1:17" ht="15.75" customHeight="1">
      <c r="A29" s="195" t="s">
        <v>496</v>
      </c>
      <c r="F29" s="19" t="s">
        <v>99</v>
      </c>
      <c r="H29" s="274" t="s">
        <v>406</v>
      </c>
      <c r="I29" s="273"/>
      <c r="J29" s="115"/>
      <c r="L29" s="60">
        <v>5</v>
      </c>
      <c r="M29" s="35" t="s">
        <v>107</v>
      </c>
      <c r="Q29" s="19" t="s">
        <v>115</v>
      </c>
    </row>
    <row r="30" spans="1:17" ht="15" customHeight="1">
      <c r="A30" s="195" t="s">
        <v>289</v>
      </c>
      <c r="F30" s="19" t="s">
        <v>96</v>
      </c>
      <c r="H30" s="275" t="s">
        <v>407</v>
      </c>
      <c r="I30" s="273"/>
      <c r="J30" s="115"/>
      <c r="L30" s="60">
        <v>6</v>
      </c>
      <c r="M30" s="35" t="s">
        <v>108</v>
      </c>
      <c r="Q30" s="19" t="s">
        <v>120</v>
      </c>
    </row>
    <row r="31" spans="1:17" ht="18" customHeight="1">
      <c r="A31" s="195" t="s">
        <v>497</v>
      </c>
      <c r="F31" s="19" t="s">
        <v>173</v>
      </c>
      <c r="H31" s="275" t="s">
        <v>308</v>
      </c>
      <c r="I31" s="273"/>
      <c r="J31" s="115"/>
      <c r="L31" s="60">
        <v>7</v>
      </c>
      <c r="M31" s="35" t="s">
        <v>115</v>
      </c>
      <c r="Q31" s="19" t="s">
        <v>116</v>
      </c>
    </row>
    <row r="32" spans="1:17" ht="18" customHeight="1">
      <c r="A32" s="195" t="s">
        <v>498</v>
      </c>
      <c r="F32" s="19" t="s">
        <v>180</v>
      </c>
      <c r="H32" s="275" t="s">
        <v>408</v>
      </c>
      <c r="I32" s="273"/>
      <c r="J32" s="115"/>
      <c r="L32" s="60">
        <v>8</v>
      </c>
      <c r="M32" s="35" t="s">
        <v>168</v>
      </c>
      <c r="Q32" s="19" t="s">
        <v>114</v>
      </c>
    </row>
    <row r="33" spans="1:17" ht="15" customHeight="1">
      <c r="A33" s="196" t="s">
        <v>499</v>
      </c>
      <c r="F33" s="19" t="s">
        <v>181</v>
      </c>
      <c r="H33" s="275" t="s">
        <v>409</v>
      </c>
      <c r="I33" s="273"/>
      <c r="J33" s="115"/>
      <c r="L33" s="60">
        <v>9</v>
      </c>
      <c r="M33" s="35" t="s">
        <v>157</v>
      </c>
      <c r="Q33" s="19" t="s">
        <v>113</v>
      </c>
    </row>
    <row r="34" spans="1:17" ht="18" customHeight="1">
      <c r="A34" s="196" t="s">
        <v>500</v>
      </c>
      <c r="F34" s="19" t="s">
        <v>97</v>
      </c>
      <c r="H34" s="276" t="s">
        <v>410</v>
      </c>
      <c r="I34" s="273"/>
      <c r="J34" s="115"/>
      <c r="L34" s="60">
        <v>10</v>
      </c>
      <c r="M34" s="35" t="s">
        <v>117</v>
      </c>
      <c r="Q34" s="19" t="s">
        <v>141</v>
      </c>
    </row>
    <row r="35" spans="1:17" ht="27" customHeight="1">
      <c r="A35" s="196" t="s">
        <v>293</v>
      </c>
      <c r="F35" s="19" t="s">
        <v>131</v>
      </c>
      <c r="H35" s="276" t="s">
        <v>238</v>
      </c>
      <c r="I35" s="273"/>
      <c r="J35" s="115"/>
      <c r="L35" s="60">
        <v>11</v>
      </c>
      <c r="M35" s="35" t="s">
        <v>75</v>
      </c>
      <c r="Q35" s="19" t="s">
        <v>117</v>
      </c>
    </row>
    <row r="36" spans="1:17" ht="19.5">
      <c r="A36" s="193" t="s">
        <v>54</v>
      </c>
      <c r="F36" s="19"/>
      <c r="H36" s="276" t="s">
        <v>319</v>
      </c>
      <c r="I36" s="273"/>
      <c r="J36" s="115"/>
      <c r="L36" s="61"/>
      <c r="M36" s="35"/>
      <c r="Q36" s="19" t="s">
        <v>39</v>
      </c>
    </row>
    <row r="37" spans="1:17" ht="15" customHeight="1">
      <c r="A37" s="192" t="s">
        <v>501</v>
      </c>
      <c r="F37" s="19" t="s">
        <v>171</v>
      </c>
      <c r="H37" s="277" t="s">
        <v>95</v>
      </c>
      <c r="I37" s="273"/>
      <c r="J37" s="115"/>
      <c r="L37" s="60">
        <v>12</v>
      </c>
      <c r="M37" s="35" t="s">
        <v>150</v>
      </c>
      <c r="Q37" s="19" t="s">
        <v>118</v>
      </c>
    </row>
    <row r="38" spans="1:17" ht="18" customHeight="1">
      <c r="A38" s="194" t="s">
        <v>502</v>
      </c>
      <c r="F38" s="19" t="s">
        <v>182</v>
      </c>
      <c r="H38" s="272" t="s">
        <v>411</v>
      </c>
      <c r="I38" s="273"/>
      <c r="J38" s="115"/>
      <c r="L38" s="60">
        <v>13</v>
      </c>
      <c r="M38" s="35" t="s">
        <v>128</v>
      </c>
      <c r="Q38" s="19" t="s">
        <v>129</v>
      </c>
    </row>
    <row r="39" spans="1:17" ht="37.5">
      <c r="A39" s="194" t="s">
        <v>503</v>
      </c>
      <c r="F39" s="19" t="s">
        <v>183</v>
      </c>
      <c r="H39" s="274" t="s">
        <v>246</v>
      </c>
      <c r="I39" s="273"/>
      <c r="J39" s="115"/>
      <c r="L39" s="60">
        <v>14</v>
      </c>
      <c r="M39" s="35" t="s">
        <v>152</v>
      </c>
      <c r="Q39" s="19" t="s">
        <v>119</v>
      </c>
    </row>
    <row r="40" spans="1:17" ht="18" customHeight="1">
      <c r="A40" s="194" t="s">
        <v>504</v>
      </c>
      <c r="F40" s="19" t="s">
        <v>174</v>
      </c>
      <c r="H40" s="274" t="s">
        <v>248</v>
      </c>
      <c r="I40" s="273"/>
      <c r="J40" s="115"/>
      <c r="L40" s="60">
        <v>15</v>
      </c>
      <c r="M40" s="35" t="s">
        <v>153</v>
      </c>
      <c r="Q40" s="19" t="s">
        <v>146</v>
      </c>
    </row>
    <row r="41" spans="1:17" ht="18" customHeight="1">
      <c r="A41" s="286" t="s">
        <v>505</v>
      </c>
      <c r="F41" s="19" t="s">
        <v>184</v>
      </c>
      <c r="H41" s="274" t="s">
        <v>412</v>
      </c>
      <c r="I41" s="273"/>
      <c r="J41" s="115"/>
      <c r="L41" s="60">
        <v>16</v>
      </c>
      <c r="M41" s="35" t="s">
        <v>154</v>
      </c>
      <c r="Q41" s="19" t="s">
        <v>133</v>
      </c>
    </row>
    <row r="42" spans="1:17" ht="18" customHeight="1">
      <c r="A42" s="195" t="s">
        <v>506</v>
      </c>
      <c r="F42" s="19" t="s">
        <v>143</v>
      </c>
      <c r="H42" s="275" t="s">
        <v>413</v>
      </c>
      <c r="I42" s="273"/>
      <c r="J42" s="115"/>
      <c r="L42" s="60">
        <v>17</v>
      </c>
      <c r="M42" s="35" t="s">
        <v>81</v>
      </c>
      <c r="Q42" s="19" t="s">
        <v>61</v>
      </c>
    </row>
    <row r="43" spans="1:17" ht="27" customHeight="1">
      <c r="A43" s="195" t="s">
        <v>290</v>
      </c>
      <c r="F43" s="19" t="s">
        <v>139</v>
      </c>
      <c r="H43" s="275" t="s">
        <v>243</v>
      </c>
      <c r="I43" s="273"/>
      <c r="J43" s="115"/>
      <c r="L43" s="60">
        <v>18</v>
      </c>
      <c r="M43" s="35" t="s">
        <v>158</v>
      </c>
      <c r="Q43" s="19" t="s">
        <v>130</v>
      </c>
    </row>
    <row r="44" spans="1:12" ht="15.75" customHeight="1">
      <c r="A44" s="287" t="s">
        <v>507</v>
      </c>
      <c r="F44" s="27"/>
      <c r="H44" s="275" t="s">
        <v>414</v>
      </c>
      <c r="I44" s="273"/>
      <c r="J44" s="115"/>
      <c r="L44" s="62"/>
    </row>
    <row r="45" spans="1:17" ht="18.75">
      <c r="A45" s="196" t="s">
        <v>267</v>
      </c>
      <c r="F45" s="22" t="s">
        <v>142</v>
      </c>
      <c r="H45" s="276" t="s">
        <v>301</v>
      </c>
      <c r="I45" s="273"/>
      <c r="J45" s="115"/>
      <c r="L45" s="63" t="s">
        <v>62</v>
      </c>
      <c r="Q45" s="27"/>
    </row>
    <row r="46" spans="1:12" ht="18" customHeight="1">
      <c r="A46" s="196" t="s">
        <v>291</v>
      </c>
      <c r="C46" s="39">
        <v>1</v>
      </c>
      <c r="D46" s="40" t="s">
        <v>150</v>
      </c>
      <c r="F46" s="22" t="s">
        <v>134</v>
      </c>
      <c r="H46" s="276" t="s">
        <v>415</v>
      </c>
      <c r="I46" s="273"/>
      <c r="J46" s="115"/>
      <c r="K46" s="34"/>
      <c r="L46" s="63" t="s">
        <v>67</v>
      </c>
    </row>
    <row r="47" spans="1:12" ht="18" customHeight="1">
      <c r="A47" s="51"/>
      <c r="C47" s="39"/>
      <c r="D47" s="40"/>
      <c r="F47" s="22"/>
      <c r="H47" s="276" t="s">
        <v>416</v>
      </c>
      <c r="I47" s="273"/>
      <c r="J47" s="115"/>
      <c r="K47" s="34"/>
      <c r="L47" s="63"/>
    </row>
    <row r="48" spans="1:12" ht="18" customHeight="1">
      <c r="A48" s="51"/>
      <c r="C48" s="39"/>
      <c r="D48" s="40"/>
      <c r="F48" s="22"/>
      <c r="I48" s="273"/>
      <c r="J48" s="115"/>
      <c r="K48" s="34"/>
      <c r="L48" s="63"/>
    </row>
    <row r="49" spans="1:12" ht="18" customHeight="1">
      <c r="A49" s="51"/>
      <c r="C49" s="39">
        <v>2</v>
      </c>
      <c r="D49" s="40" t="s">
        <v>200</v>
      </c>
      <c r="F49" s="22" t="s">
        <v>100</v>
      </c>
      <c r="I49" s="278"/>
      <c r="J49" s="115"/>
      <c r="K49" s="34"/>
      <c r="L49" s="63" t="s">
        <v>140</v>
      </c>
    </row>
    <row r="50" spans="1:12" ht="26.25">
      <c r="A50" s="52"/>
      <c r="C50" s="39">
        <v>3</v>
      </c>
      <c r="D50" s="40" t="s">
        <v>128</v>
      </c>
      <c r="F50" s="23" t="s">
        <v>137</v>
      </c>
      <c r="I50" s="116"/>
      <c r="J50" s="115"/>
      <c r="K50" s="34"/>
      <c r="L50" s="63" t="s">
        <v>78</v>
      </c>
    </row>
    <row r="51" spans="1:12" ht="18.75">
      <c r="A51" s="52"/>
      <c r="C51" s="39">
        <v>4</v>
      </c>
      <c r="D51" s="40" t="s">
        <v>201</v>
      </c>
      <c r="F51" s="23" t="s">
        <v>125</v>
      </c>
      <c r="I51" s="42"/>
      <c r="J51" s="42"/>
      <c r="K51" s="34"/>
      <c r="L51" s="63" t="s">
        <v>160</v>
      </c>
    </row>
    <row r="52" spans="1:12" ht="18.75">
      <c r="A52" s="52"/>
      <c r="C52" s="39">
        <v>5</v>
      </c>
      <c r="D52" s="40" t="s">
        <v>115</v>
      </c>
      <c r="F52" s="23" t="s">
        <v>102</v>
      </c>
      <c r="I52" s="42"/>
      <c r="J52" s="42"/>
      <c r="K52" s="34"/>
      <c r="L52" s="63" t="s">
        <v>159</v>
      </c>
    </row>
    <row r="53" spans="1:12" ht="26.25">
      <c r="A53" s="53"/>
      <c r="C53" s="39">
        <v>6</v>
      </c>
      <c r="D53" s="40" t="s">
        <v>202</v>
      </c>
      <c r="F53" s="23" t="s">
        <v>101</v>
      </c>
      <c r="I53" s="42"/>
      <c r="J53" s="42"/>
      <c r="K53" s="34"/>
      <c r="L53" s="63" t="s">
        <v>170</v>
      </c>
    </row>
    <row r="54" spans="1:12" ht="18.75">
      <c r="A54" s="53"/>
      <c r="C54" s="39">
        <v>7</v>
      </c>
      <c r="D54" s="40" t="s">
        <v>203</v>
      </c>
      <c r="F54" s="24" t="s">
        <v>138</v>
      </c>
      <c r="I54" s="42"/>
      <c r="J54" s="42"/>
      <c r="K54" s="34"/>
      <c r="L54" s="63" t="s">
        <v>175</v>
      </c>
    </row>
    <row r="55" spans="1:12" ht="18.75">
      <c r="A55" s="53"/>
      <c r="C55" s="39">
        <v>8</v>
      </c>
      <c r="D55" s="40" t="s">
        <v>186</v>
      </c>
      <c r="F55" s="24" t="s">
        <v>103</v>
      </c>
      <c r="I55" s="42"/>
      <c r="J55" s="42"/>
      <c r="K55" s="34"/>
      <c r="L55" s="63" t="s">
        <v>64</v>
      </c>
    </row>
    <row r="56" spans="1:12" ht="19.5">
      <c r="A56" s="37"/>
      <c r="C56" s="39">
        <v>9</v>
      </c>
      <c r="D56" s="40" t="s">
        <v>204</v>
      </c>
      <c r="F56" s="25" t="s">
        <v>54</v>
      </c>
      <c r="I56" s="42"/>
      <c r="J56" s="42"/>
      <c r="K56" s="34"/>
      <c r="L56" s="63" t="s">
        <v>161</v>
      </c>
    </row>
    <row r="57" spans="1:12" ht="18.75">
      <c r="A57" s="37"/>
      <c r="C57" s="39">
        <v>10</v>
      </c>
      <c r="D57" s="40" t="s">
        <v>205</v>
      </c>
      <c r="F57" s="21" t="s">
        <v>104</v>
      </c>
      <c r="I57" s="42"/>
      <c r="J57" s="42"/>
      <c r="K57" s="34"/>
      <c r="L57" s="63" t="s">
        <v>106</v>
      </c>
    </row>
    <row r="58" spans="1:12" ht="18.75">
      <c r="A58" s="37"/>
      <c r="C58" s="39">
        <v>11</v>
      </c>
      <c r="D58" s="40" t="s">
        <v>141</v>
      </c>
      <c r="F58" s="22" t="s">
        <v>105</v>
      </c>
      <c r="I58" s="42"/>
      <c r="J58" s="42"/>
      <c r="K58" s="34"/>
      <c r="L58" s="63" t="s">
        <v>95</v>
      </c>
    </row>
    <row r="59" spans="1:12" ht="18.75">
      <c r="A59" s="37"/>
      <c r="C59" s="20"/>
      <c r="D59" s="29"/>
      <c r="F59" s="22" t="s">
        <v>144</v>
      </c>
      <c r="I59" s="42"/>
      <c r="J59" s="42"/>
      <c r="K59" s="34"/>
      <c r="L59" s="63" t="s">
        <v>162</v>
      </c>
    </row>
    <row r="60" spans="1:12" ht="18.75">
      <c r="A60" s="38"/>
      <c r="C60" s="39">
        <v>12</v>
      </c>
      <c r="D60" s="40" t="s">
        <v>206</v>
      </c>
      <c r="F60" s="23" t="s">
        <v>136</v>
      </c>
      <c r="I60" s="42"/>
      <c r="J60" s="42"/>
      <c r="K60" s="34"/>
      <c r="L60" s="63" t="s">
        <v>176</v>
      </c>
    </row>
    <row r="61" spans="1:12" ht="18.75">
      <c r="A61" s="37"/>
      <c r="C61" s="39">
        <v>13</v>
      </c>
      <c r="D61" s="40" t="s">
        <v>207</v>
      </c>
      <c r="F61" s="23" t="s">
        <v>135</v>
      </c>
      <c r="I61" s="42"/>
      <c r="J61" s="42"/>
      <c r="K61" s="34"/>
      <c r="L61" s="63" t="s">
        <v>165</v>
      </c>
    </row>
    <row r="62" spans="1:12" ht="15.75">
      <c r="A62" s="37"/>
      <c r="C62" s="39">
        <v>14</v>
      </c>
      <c r="D62" s="40" t="s">
        <v>208</v>
      </c>
      <c r="I62" s="42"/>
      <c r="J62" s="42"/>
      <c r="K62" s="34"/>
      <c r="L62" s="63" t="s">
        <v>177</v>
      </c>
    </row>
    <row r="63" spans="1:12" ht="15.75">
      <c r="A63" s="37"/>
      <c r="C63" s="39">
        <v>15</v>
      </c>
      <c r="D63" s="40" t="s">
        <v>209</v>
      </c>
      <c r="I63" s="42"/>
      <c r="J63" s="42"/>
      <c r="K63" s="34"/>
      <c r="L63" s="63" t="s">
        <v>57</v>
      </c>
    </row>
    <row r="64" spans="1:12" ht="15.75">
      <c r="A64" s="37"/>
      <c r="C64" s="39">
        <v>16</v>
      </c>
      <c r="D64" s="40" t="s">
        <v>210</v>
      </c>
      <c r="I64" s="42"/>
      <c r="J64" s="42"/>
      <c r="K64" s="34"/>
      <c r="L64" s="63" t="s">
        <v>178</v>
      </c>
    </row>
    <row r="65" spans="1:12" ht="15.75">
      <c r="A65" s="37"/>
      <c r="C65" s="39">
        <v>17</v>
      </c>
      <c r="D65" s="40" t="s">
        <v>211</v>
      </c>
      <c r="I65" s="42"/>
      <c r="J65" s="42"/>
      <c r="K65" s="34"/>
      <c r="L65" s="63" t="s">
        <v>147</v>
      </c>
    </row>
    <row r="66" spans="1:12" ht="15.75">
      <c r="A66" s="37"/>
      <c r="C66" s="39">
        <v>18</v>
      </c>
      <c r="D66" s="40" t="s">
        <v>212</v>
      </c>
      <c r="I66" s="42"/>
      <c r="J66" s="42"/>
      <c r="K66" s="34"/>
      <c r="L66" s="63"/>
    </row>
    <row r="67" spans="1:11" ht="15.75">
      <c r="A67" s="37"/>
      <c r="I67" s="42"/>
      <c r="J67" s="42"/>
      <c r="K67" s="34"/>
    </row>
    <row r="68" spans="5:11" ht="25.5">
      <c r="E68" s="20" t="s">
        <v>187</v>
      </c>
      <c r="I68" s="42"/>
      <c r="J68" s="42"/>
      <c r="K68" s="34"/>
    </row>
    <row r="69" spans="4:13" ht="25.5">
      <c r="D69" s="26">
        <v>2</v>
      </c>
      <c r="E69" s="20" t="s">
        <v>128</v>
      </c>
      <c r="I69" s="42"/>
      <c r="J69" s="42"/>
      <c r="K69" s="41"/>
      <c r="M69" s="36" t="s">
        <v>190</v>
      </c>
    </row>
    <row r="70" spans="4:13" ht="25.5">
      <c r="D70" s="26">
        <v>3</v>
      </c>
      <c r="E70" s="20" t="s">
        <v>151</v>
      </c>
      <c r="I70" s="42"/>
      <c r="J70" s="42"/>
      <c r="L70" s="65">
        <v>2</v>
      </c>
      <c r="M70" s="36" t="s">
        <v>110</v>
      </c>
    </row>
    <row r="71" spans="4:13" ht="25.5">
      <c r="D71" s="26">
        <v>4</v>
      </c>
      <c r="E71" s="20" t="s">
        <v>59</v>
      </c>
      <c r="I71" s="42"/>
      <c r="J71" s="42"/>
      <c r="L71" s="65">
        <v>3</v>
      </c>
      <c r="M71" s="36" t="s">
        <v>128</v>
      </c>
    </row>
    <row r="72" spans="4:13" ht="12.75">
      <c r="D72" s="26">
        <v>5</v>
      </c>
      <c r="E72" s="20" t="s">
        <v>109</v>
      </c>
      <c r="I72" s="42"/>
      <c r="J72" s="42"/>
      <c r="L72" s="65">
        <v>4</v>
      </c>
      <c r="M72" s="36" t="s">
        <v>191</v>
      </c>
    </row>
    <row r="73" spans="4:13" ht="12.75">
      <c r="D73" s="26">
        <v>6</v>
      </c>
      <c r="E73" s="20" t="s">
        <v>108</v>
      </c>
      <c r="I73" s="42"/>
      <c r="J73" s="42"/>
      <c r="L73" s="65">
        <v>5</v>
      </c>
      <c r="M73" s="36" t="s">
        <v>60</v>
      </c>
    </row>
    <row r="74" spans="2:13" ht="12.75">
      <c r="B74" s="31">
        <v>9</v>
      </c>
      <c r="D74" s="26">
        <v>7</v>
      </c>
      <c r="E74" s="20" t="s">
        <v>115</v>
      </c>
      <c r="I74" s="42"/>
      <c r="J74" s="42"/>
      <c r="L74" s="65">
        <v>6</v>
      </c>
      <c r="M74" s="36" t="s">
        <v>108</v>
      </c>
    </row>
    <row r="75" spans="2:13" ht="12.75">
      <c r="B75" s="31">
        <v>1</v>
      </c>
      <c r="D75" s="26">
        <v>8</v>
      </c>
      <c r="E75" s="20" t="s">
        <v>153</v>
      </c>
      <c r="I75" s="42"/>
      <c r="J75" s="42"/>
      <c r="L75" s="65">
        <v>7</v>
      </c>
      <c r="M75" s="36" t="s">
        <v>154</v>
      </c>
    </row>
    <row r="76" spans="2:13" ht="12.75">
      <c r="B76" s="31">
        <v>3</v>
      </c>
      <c r="D76" s="26">
        <v>9</v>
      </c>
      <c r="E76" s="20" t="s">
        <v>188</v>
      </c>
      <c r="I76" s="42"/>
      <c r="J76" s="42"/>
      <c r="L76" s="65">
        <v>8</v>
      </c>
      <c r="M76" s="36" t="s">
        <v>168</v>
      </c>
    </row>
    <row r="77" spans="2:13" ht="12.75">
      <c r="B77" s="31">
        <v>2</v>
      </c>
      <c r="D77" s="26">
        <v>10</v>
      </c>
      <c r="E77" s="20" t="s">
        <v>179</v>
      </c>
      <c r="I77" s="42"/>
      <c r="J77" s="42"/>
      <c r="L77" s="65">
        <v>9</v>
      </c>
      <c r="M77" s="36" t="s">
        <v>75</v>
      </c>
    </row>
    <row r="78" spans="2:13" ht="12.75">
      <c r="B78" s="31">
        <v>4</v>
      </c>
      <c r="D78" s="26">
        <v>11</v>
      </c>
      <c r="E78" s="20" t="s">
        <v>75</v>
      </c>
      <c r="I78" s="42"/>
      <c r="J78" s="42"/>
      <c r="L78" s="65">
        <v>10</v>
      </c>
      <c r="M78" s="36" t="s">
        <v>192</v>
      </c>
    </row>
    <row r="79" spans="2:13" ht="12.75">
      <c r="B79" s="31">
        <v>6</v>
      </c>
      <c r="D79" s="20"/>
      <c r="E79" s="20"/>
      <c r="I79" s="42"/>
      <c r="J79" s="42"/>
      <c r="L79" s="65">
        <v>11</v>
      </c>
      <c r="M79" s="36" t="s">
        <v>157</v>
      </c>
    </row>
    <row r="80" spans="2:13" ht="12.75">
      <c r="B80" s="31">
        <v>10</v>
      </c>
      <c r="D80" s="20"/>
      <c r="E80" s="20" t="s">
        <v>189</v>
      </c>
      <c r="I80" s="42"/>
      <c r="J80" s="42"/>
      <c r="L80" s="66"/>
      <c r="M80" s="36"/>
    </row>
    <row r="81" spans="2:13" ht="12.75">
      <c r="B81" s="31">
        <v>5</v>
      </c>
      <c r="D81" s="26">
        <v>12</v>
      </c>
      <c r="E81" s="20" t="s">
        <v>126</v>
      </c>
      <c r="I81" s="42"/>
      <c r="J81" s="42"/>
      <c r="L81" s="66"/>
      <c r="M81" s="36" t="s">
        <v>150</v>
      </c>
    </row>
    <row r="82" spans="2:13" ht="25.5">
      <c r="B82" s="31">
        <v>8</v>
      </c>
      <c r="D82" s="26">
        <v>13</v>
      </c>
      <c r="E82" s="20" t="s">
        <v>110</v>
      </c>
      <c r="I82" s="42"/>
      <c r="J82" s="42"/>
      <c r="L82" s="65">
        <v>12</v>
      </c>
      <c r="M82" s="36" t="s">
        <v>59</v>
      </c>
    </row>
    <row r="83" spans="2:13" ht="12.75">
      <c r="B83" s="31">
        <v>7</v>
      </c>
      <c r="D83" s="26">
        <v>14</v>
      </c>
      <c r="E83" s="20" t="s">
        <v>60</v>
      </c>
      <c r="I83" s="42"/>
      <c r="J83" s="42"/>
      <c r="L83" s="65">
        <v>13</v>
      </c>
      <c r="M83" s="36" t="s">
        <v>151</v>
      </c>
    </row>
    <row r="84" spans="2:13" ht="25.5">
      <c r="B84" s="31">
        <v>11</v>
      </c>
      <c r="D84" s="26">
        <v>15</v>
      </c>
      <c r="E84" s="20" t="s">
        <v>154</v>
      </c>
      <c r="I84" s="42"/>
      <c r="J84" s="42"/>
      <c r="L84" s="65">
        <v>14</v>
      </c>
      <c r="M84" s="36" t="s">
        <v>156</v>
      </c>
    </row>
    <row r="85" spans="2:13" ht="12.75">
      <c r="B85" s="29"/>
      <c r="D85" s="26">
        <v>16</v>
      </c>
      <c r="E85" s="20" t="s">
        <v>157</v>
      </c>
      <c r="I85" s="42"/>
      <c r="J85" s="42"/>
      <c r="L85" s="65">
        <v>15</v>
      </c>
      <c r="M85" s="36" t="s">
        <v>109</v>
      </c>
    </row>
    <row r="86" spans="2:13" ht="25.5">
      <c r="B86" s="32"/>
      <c r="D86" s="26">
        <v>17</v>
      </c>
      <c r="E86" s="20" t="s">
        <v>158</v>
      </c>
      <c r="I86" s="42"/>
      <c r="J86" s="42"/>
      <c r="L86" s="65">
        <v>16</v>
      </c>
      <c r="M86" s="36" t="s">
        <v>193</v>
      </c>
    </row>
    <row r="87" spans="2:13" ht="25.5">
      <c r="B87" s="30"/>
      <c r="D87" s="26">
        <v>18</v>
      </c>
      <c r="I87" s="42"/>
      <c r="J87" s="42"/>
      <c r="L87" s="65">
        <v>17</v>
      </c>
      <c r="M87" s="20" t="s">
        <v>194</v>
      </c>
    </row>
    <row r="88" spans="2:12" ht="12.75">
      <c r="B88" s="30"/>
      <c r="I88" s="42"/>
      <c r="J88" s="42"/>
      <c r="L88" s="65">
        <v>18</v>
      </c>
    </row>
    <row r="89" spans="2:12" ht="12.75">
      <c r="B89" s="32"/>
      <c r="I89" s="42"/>
      <c r="J89" s="42"/>
      <c r="L89" s="62"/>
    </row>
    <row r="90" spans="2:12" ht="12.75">
      <c r="B90" s="32"/>
      <c r="D90" s="20" t="s">
        <v>155</v>
      </c>
      <c r="I90" s="42"/>
      <c r="J90" s="42"/>
      <c r="L90" s="62"/>
    </row>
    <row r="91" spans="2:12" ht="25.5">
      <c r="B91" s="33"/>
      <c r="C91" s="26">
        <v>1</v>
      </c>
      <c r="D91" s="20" t="s">
        <v>110</v>
      </c>
      <c r="I91" s="42"/>
      <c r="J91" s="42"/>
      <c r="L91" s="62"/>
    </row>
    <row r="92" spans="2:12" ht="12.75">
      <c r="B92" s="29"/>
      <c r="C92" s="26">
        <v>2</v>
      </c>
      <c r="D92" s="20" t="s">
        <v>151</v>
      </c>
      <c r="I92" s="42"/>
      <c r="J92" s="42"/>
      <c r="L92" s="62"/>
    </row>
    <row r="93" spans="3:12" ht="25.5">
      <c r="C93" s="26">
        <v>3</v>
      </c>
      <c r="D93" s="20" t="s">
        <v>59</v>
      </c>
      <c r="I93" s="42"/>
      <c r="J93" s="42"/>
      <c r="L93" s="62"/>
    </row>
    <row r="94" spans="3:12" ht="12.75">
      <c r="C94" s="26">
        <v>4</v>
      </c>
      <c r="D94" s="20" t="s">
        <v>107</v>
      </c>
      <c r="I94" s="42"/>
      <c r="J94" s="42"/>
      <c r="L94" s="62"/>
    </row>
    <row r="95" spans="3:12" ht="12.75">
      <c r="C95" s="26">
        <v>5</v>
      </c>
      <c r="D95" s="20" t="s">
        <v>108</v>
      </c>
      <c r="I95" s="42"/>
      <c r="J95" s="42"/>
      <c r="L95" s="62"/>
    </row>
    <row r="96" spans="3:12" ht="12.75">
      <c r="C96" s="26">
        <v>6</v>
      </c>
      <c r="D96" s="20" t="s">
        <v>115</v>
      </c>
      <c r="I96" s="42"/>
      <c r="J96" s="42"/>
      <c r="L96" s="62"/>
    </row>
    <row r="97" spans="3:12" ht="12.75">
      <c r="C97" s="26">
        <v>7</v>
      </c>
      <c r="D97" s="20" t="s">
        <v>168</v>
      </c>
      <c r="I97" s="42"/>
      <c r="J97" s="42"/>
      <c r="L97" s="62"/>
    </row>
    <row r="98" spans="3:12" ht="12.75">
      <c r="C98" s="26">
        <v>8</v>
      </c>
      <c r="D98" s="20" t="s">
        <v>157</v>
      </c>
      <c r="I98" s="42"/>
      <c r="J98" s="42"/>
      <c r="L98" s="62"/>
    </row>
    <row r="99" spans="3:12" ht="25.5">
      <c r="C99" s="26">
        <v>9</v>
      </c>
      <c r="D99" s="20" t="s">
        <v>117</v>
      </c>
      <c r="I99" s="42"/>
      <c r="J99" s="42"/>
      <c r="L99" s="62"/>
    </row>
    <row r="100" spans="3:12" ht="12.75">
      <c r="C100" s="26">
        <v>10</v>
      </c>
      <c r="D100" s="20" t="s">
        <v>75</v>
      </c>
      <c r="I100" s="42"/>
      <c r="J100" s="42"/>
      <c r="L100" s="62"/>
    </row>
    <row r="101" spans="3:12" ht="12.75">
      <c r="C101" s="26">
        <v>11</v>
      </c>
      <c r="D101" s="20"/>
      <c r="I101" s="42"/>
      <c r="J101" s="42"/>
      <c r="L101" s="62"/>
    </row>
    <row r="102" spans="3:12" ht="12.75">
      <c r="C102" s="20"/>
      <c r="D102" s="20" t="s">
        <v>150</v>
      </c>
      <c r="I102" s="42"/>
      <c r="J102" s="42"/>
      <c r="L102" s="62"/>
    </row>
    <row r="103" spans="3:12" ht="25.5">
      <c r="C103" s="26">
        <v>12</v>
      </c>
      <c r="D103" s="20" t="s">
        <v>128</v>
      </c>
      <c r="I103" s="42"/>
      <c r="J103" s="42"/>
      <c r="L103" s="62"/>
    </row>
    <row r="104" spans="3:12" ht="12.75">
      <c r="C104" s="26">
        <v>13</v>
      </c>
      <c r="D104" s="20" t="s">
        <v>152</v>
      </c>
      <c r="I104" s="42"/>
      <c r="J104" s="42"/>
      <c r="L104" s="62"/>
    </row>
    <row r="105" spans="3:12" ht="12.75">
      <c r="C105" s="26">
        <v>14</v>
      </c>
      <c r="D105" s="20" t="s">
        <v>153</v>
      </c>
      <c r="I105" s="42"/>
      <c r="J105" s="42"/>
      <c r="L105" s="62"/>
    </row>
    <row r="106" spans="3:12" ht="12.75">
      <c r="C106" s="26">
        <v>15</v>
      </c>
      <c r="D106" s="20" t="s">
        <v>154</v>
      </c>
      <c r="I106" s="42"/>
      <c r="J106" s="42"/>
      <c r="L106" s="62"/>
    </row>
    <row r="107" spans="3:12" ht="12.75">
      <c r="C107" s="26">
        <v>16</v>
      </c>
      <c r="D107" s="20" t="s">
        <v>81</v>
      </c>
      <c r="I107" s="42"/>
      <c r="J107" s="42"/>
      <c r="L107" s="62"/>
    </row>
    <row r="108" spans="3:12" ht="25.5">
      <c r="C108" s="26">
        <v>17</v>
      </c>
      <c r="D108" s="20" t="s">
        <v>158</v>
      </c>
      <c r="I108" s="42"/>
      <c r="J108" s="42"/>
      <c r="L108" s="62"/>
    </row>
    <row r="109" spans="3:12" ht="12.75">
      <c r="C109" s="26">
        <v>18</v>
      </c>
      <c r="I109" s="42"/>
      <c r="J109" s="42"/>
      <c r="L109" s="62"/>
    </row>
    <row r="110" spans="9:12" ht="12.75">
      <c r="I110" s="42"/>
      <c r="J110" s="42"/>
      <c r="L110" s="62"/>
    </row>
    <row r="111" spans="9:12" ht="12.75">
      <c r="I111" s="42"/>
      <c r="J111" s="42"/>
      <c r="L111" s="62"/>
    </row>
    <row r="112" spans="2:12" ht="12.75">
      <c r="B112" s="43"/>
      <c r="C112" s="43"/>
      <c r="D112" s="43"/>
      <c r="I112" s="42"/>
      <c r="J112" s="42"/>
      <c r="K112">
        <f>LEN(A49)</f>
        <v>0</v>
      </c>
      <c r="L112" s="63" t="e">
        <f>MID(A49,1,K112-6)</f>
        <v>#VALUE!</v>
      </c>
    </row>
    <row r="113" spans="2:12" ht="31.5">
      <c r="B113" s="44" t="s">
        <v>220</v>
      </c>
      <c r="C113" s="45">
        <v>11</v>
      </c>
      <c r="D113" s="46"/>
      <c r="I113" s="42"/>
      <c r="J113" s="42"/>
      <c r="K113">
        <f>LEN(A50)</f>
        <v>0</v>
      </c>
      <c r="L113" s="67" t="e">
        <f>MID(A50,1,K113-7)</f>
        <v>#VALUE!</v>
      </c>
    </row>
    <row r="114" spans="2:12" ht="31.5">
      <c r="B114" s="47" t="s">
        <v>223</v>
      </c>
      <c r="C114" s="45">
        <v>10</v>
      </c>
      <c r="D114" s="46"/>
      <c r="I114" s="42"/>
      <c r="J114" s="42"/>
      <c r="K114">
        <f>LEN(A51)</f>
        <v>0</v>
      </c>
      <c r="L114" s="67" t="e">
        <f>MID(A51,1,K114-8)</f>
        <v>#VALUE!</v>
      </c>
    </row>
    <row r="115" spans="2:12" ht="15.75">
      <c r="B115" s="47" t="s">
        <v>234</v>
      </c>
      <c r="C115" s="45">
        <v>8</v>
      </c>
      <c r="D115" s="46"/>
      <c r="I115" s="42"/>
      <c r="J115" s="42"/>
      <c r="K115">
        <f>LEN(A52)</f>
        <v>0</v>
      </c>
      <c r="L115" s="67" t="e">
        <f>MID(A52,1,K115-7)</f>
        <v>#VALUE!</v>
      </c>
    </row>
    <row r="116" spans="2:12" ht="15.75">
      <c r="B116" s="47" t="s">
        <v>227</v>
      </c>
      <c r="C116" s="45">
        <v>9</v>
      </c>
      <c r="D116" s="46"/>
      <c r="I116" s="42"/>
      <c r="J116" s="42"/>
      <c r="K116">
        <f>LEN(A53)</f>
        <v>0</v>
      </c>
      <c r="L116" s="68" t="e">
        <f>MID(A53,1,K116-7)</f>
        <v>#VALUE!</v>
      </c>
    </row>
    <row r="117" spans="2:12" ht="15.75">
      <c r="B117" s="48" t="s">
        <v>145</v>
      </c>
      <c r="C117" s="45">
        <v>5</v>
      </c>
      <c r="D117" s="46"/>
      <c r="I117" s="42"/>
      <c r="J117" s="42"/>
      <c r="K117">
        <f>LEN(A54)</f>
        <v>0</v>
      </c>
      <c r="L117" s="68" t="e">
        <f>MID(A54,1,K117-7)</f>
        <v>#VALUE!</v>
      </c>
    </row>
    <row r="118" spans="2:12" ht="31.5">
      <c r="B118" s="48" t="s">
        <v>224</v>
      </c>
      <c r="C118" s="45">
        <v>6</v>
      </c>
      <c r="D118" s="46"/>
      <c r="I118" s="42"/>
      <c r="J118" s="42"/>
      <c r="K118">
        <f>LEN(A55)</f>
        <v>0</v>
      </c>
      <c r="L118" s="69" t="e">
        <f>MID(A55,1,K118-7)</f>
        <v>#VALUE!</v>
      </c>
    </row>
    <row r="119" spans="2:12" ht="31.5">
      <c r="B119" s="48" t="s">
        <v>225</v>
      </c>
      <c r="C119" s="45">
        <v>7</v>
      </c>
      <c r="D119" s="46"/>
      <c r="I119" s="42"/>
      <c r="J119" s="42"/>
      <c r="K119">
        <f>LEN(A56)</f>
        <v>0</v>
      </c>
      <c r="L119" s="69" t="e">
        <f>MID(A56,1,K119-7)</f>
        <v>#VALUE!</v>
      </c>
    </row>
    <row r="120" spans="2:12" ht="15.75">
      <c r="B120" s="48" t="s">
        <v>163</v>
      </c>
      <c r="C120" s="45">
        <v>4</v>
      </c>
      <c r="D120" s="46"/>
      <c r="I120" s="42"/>
      <c r="J120" s="42"/>
      <c r="K120">
        <f>LEN(A57)</f>
        <v>0</v>
      </c>
      <c r="L120" s="69" t="e">
        <f>MID(A57,1,K120-7)</f>
        <v>#VALUE!</v>
      </c>
    </row>
    <row r="121" spans="2:12" ht="31.5">
      <c r="B121" s="48" t="s">
        <v>197</v>
      </c>
      <c r="C121" s="45">
        <v>3</v>
      </c>
      <c r="D121" s="46"/>
      <c r="I121" s="42"/>
      <c r="J121" s="42"/>
      <c r="K121">
        <f>LEN(A58)</f>
        <v>0</v>
      </c>
      <c r="L121" s="63" t="e">
        <f>MID(A58,1,K121-6)</f>
        <v>#VALUE!</v>
      </c>
    </row>
    <row r="122" spans="2:12" ht="31.5">
      <c r="B122" s="49" t="s">
        <v>214</v>
      </c>
      <c r="C122" s="45">
        <v>2</v>
      </c>
      <c r="D122" s="46"/>
      <c r="I122" s="42"/>
      <c r="J122" s="42"/>
      <c r="K122">
        <f>LEN(A59)</f>
        <v>0</v>
      </c>
      <c r="L122" s="67" t="e">
        <f>MID(A59,1,K122-6)</f>
        <v>#VALUE!</v>
      </c>
    </row>
    <row r="123" spans="2:12" ht="15.75">
      <c r="B123" s="49" t="s">
        <v>198</v>
      </c>
      <c r="C123" s="45">
        <v>1</v>
      </c>
      <c r="D123" s="46"/>
      <c r="I123" s="42"/>
      <c r="J123" s="42"/>
      <c r="K123">
        <f>LEN(A60)</f>
        <v>0</v>
      </c>
      <c r="L123" s="67" t="e">
        <f>MID(A60,1,K123-6)</f>
        <v>#VALUE!</v>
      </c>
    </row>
    <row r="124" spans="2:12" ht="45">
      <c r="B124" s="50" t="s">
        <v>95</v>
      </c>
      <c r="C124" s="46"/>
      <c r="D124" s="46"/>
      <c r="I124" s="42"/>
      <c r="J124" s="42"/>
      <c r="K124">
        <f>LEN(A61)</f>
        <v>0</v>
      </c>
      <c r="L124" s="68" t="e">
        <f>MID(A61,1,K124-6)</f>
        <v>#VALUE!</v>
      </c>
    </row>
    <row r="125" spans="2:12" ht="18.75" customHeight="1">
      <c r="B125" s="44" t="s">
        <v>226</v>
      </c>
      <c r="C125" s="50"/>
      <c r="D125" s="46"/>
      <c r="I125" s="42"/>
      <c r="J125" s="42"/>
      <c r="K125">
        <f>LEN(A62)</f>
        <v>0</v>
      </c>
      <c r="L125" s="68" t="e">
        <f>MID(A62,1,K125-6)</f>
        <v>#VALUE!</v>
      </c>
    </row>
    <row r="126" spans="2:12" ht="31.5">
      <c r="B126" s="47" t="s">
        <v>228</v>
      </c>
      <c r="C126" s="46"/>
      <c r="D126" s="46"/>
      <c r="I126" s="42"/>
      <c r="J126" s="42"/>
      <c r="K126">
        <f>LEN(A63)</f>
        <v>0</v>
      </c>
      <c r="L126" s="70" t="e">
        <f>MID(A63,1,K126-6)</f>
        <v>#VALUE!</v>
      </c>
    </row>
    <row r="127" spans="2:12" ht="31.5">
      <c r="B127" s="47" t="s">
        <v>219</v>
      </c>
      <c r="C127" s="45">
        <v>16</v>
      </c>
      <c r="D127" s="46"/>
      <c r="I127" s="42"/>
      <c r="J127" s="42"/>
      <c r="K127">
        <f>LEN(A64)</f>
        <v>0</v>
      </c>
      <c r="L127" s="70" t="e">
        <f>MID(A64,1,K127-6)</f>
        <v>#VALUE!</v>
      </c>
    </row>
    <row r="128" spans="2:10" ht="31.5">
      <c r="B128" s="47" t="s">
        <v>229</v>
      </c>
      <c r="C128" s="45">
        <v>15</v>
      </c>
      <c r="D128" s="46"/>
      <c r="I128" s="42"/>
      <c r="J128" s="42"/>
    </row>
    <row r="129" spans="2:10" ht="31.5">
      <c r="B129" s="48" t="s">
        <v>93</v>
      </c>
      <c r="C129" s="45">
        <v>17</v>
      </c>
      <c r="D129" s="46"/>
      <c r="I129" s="42"/>
      <c r="J129" s="42"/>
    </row>
    <row r="130" spans="2:10" ht="15.75">
      <c r="B130" s="48" t="s">
        <v>218</v>
      </c>
      <c r="C130" s="45">
        <v>18</v>
      </c>
      <c r="D130" s="46"/>
      <c r="I130" s="42"/>
      <c r="J130" s="42"/>
    </row>
    <row r="131" spans="2:10" ht="47.25">
      <c r="B131" s="49" t="s">
        <v>185</v>
      </c>
      <c r="C131" s="45">
        <v>12</v>
      </c>
      <c r="D131" s="46"/>
      <c r="I131" s="42"/>
      <c r="J131" s="42"/>
    </row>
    <row r="132" spans="2:10" ht="15.75">
      <c r="B132" s="49" t="s">
        <v>148</v>
      </c>
      <c r="C132" s="45">
        <v>13</v>
      </c>
      <c r="D132" s="46"/>
      <c r="I132" s="42"/>
      <c r="J132" s="42"/>
    </row>
    <row r="133" spans="2:10" ht="31.5">
      <c r="B133" s="49" t="s">
        <v>123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2015-09-29T10:36:19Z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