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7995" tabRatio="732" activeTab="6"/>
  </bookViews>
  <sheets>
    <sheet name="Situazione patrimoniale" sheetId="1" r:id="rId1"/>
    <sheet name="Situazione economica" sheetId="2" r:id="rId2"/>
    <sheet name="S.P." sheetId="3" r:id="rId3"/>
    <sheet name="C.E." sheetId="4" r:id="rId4"/>
    <sheet name="SPRicl." sheetId="5" r:id="rId5"/>
    <sheet name="CERicl." sheetId="6" r:id="rId6"/>
    <sheet name="Analisi" sheetId="7" r:id="rId7"/>
    <sheet name="Grafici" sheetId="8" r:id="rId8"/>
  </sheets>
  <definedNames>
    <definedName name="_xlnm.Print_Area" localSheetId="3">'C.E.'!$G$3</definedName>
    <definedName name="_xlnm.Print_Area" localSheetId="0">'Situazione patrimoniale'!$A$1:$H$116</definedName>
    <definedName name="_xlnm.Print_Titles" localSheetId="1">'Situazione economica'!$1:$3</definedName>
    <definedName name="_xlnm.Print_Titles" localSheetId="0">'Situazione patrimoniale'!$1:$3</definedName>
  </definedNames>
  <calcPr fullCalcOnLoad="1"/>
</workbook>
</file>

<file path=xl/comments3.xml><?xml version="1.0" encoding="utf-8"?>
<comments xmlns="http://schemas.openxmlformats.org/spreadsheetml/2006/main">
  <authors>
    <author>Enrico Galesso</author>
    <author>Giancarlo Infante</author>
  </authors>
  <commentList>
    <comment ref="J53" authorId="0">
      <text>
        <r>
          <rPr>
            <b/>
            <sz val="8"/>
            <rFont val="Tahoma"/>
            <family val="0"/>
          </rPr>
          <t xml:space="preserve">RATEI E RISCONTI
</t>
        </r>
        <r>
          <rPr>
            <sz val="8"/>
            <rFont val="Tahoma"/>
            <family val="2"/>
          </rPr>
          <t>- Ratei passivi e risconti passivi relativi ad interessi per dilazioni di pagamento su debiti commerciali e su prestiti obbigazionari.</t>
        </r>
        <r>
          <rPr>
            <b/>
            <sz val="8"/>
            <rFont val="Tahoma"/>
            <family val="0"/>
          </rPr>
          <t xml:space="preserve">
</t>
        </r>
      </text>
    </comment>
    <comment ref="D25" authorId="1">
      <text>
        <r>
          <rPr>
            <sz val="8"/>
            <rFont val="Tahoma"/>
            <family val="2"/>
          </rPr>
          <t xml:space="preserve">Partecipazioni in una società controllata.
</t>
        </r>
      </text>
    </comment>
    <comment ref="D73" authorId="1">
      <text>
        <r>
          <rPr>
            <sz val="8"/>
            <rFont val="Tahoma"/>
            <family val="2"/>
          </rPr>
          <t xml:space="preserve">I risconti attivi sono esigibili entro l'esercizio.
</t>
        </r>
      </text>
    </comment>
    <comment ref="E71" authorId="1">
      <text>
        <r>
          <rPr>
            <sz val="8"/>
            <rFont val="Tahoma"/>
            <family val="2"/>
          </rPr>
          <t xml:space="preserve">I risconti attivi sono esigibili entro l'esercizio per € 24.500 e oltre l'esercizio per la parte residua.
</t>
        </r>
      </text>
    </comment>
    <comment ref="J19" authorId="1">
      <text>
        <r>
          <rPr>
            <sz val="8"/>
            <rFont val="Tahoma"/>
            <family val="2"/>
          </rPr>
          <t xml:space="preserve">La manutenzione è relativa a un impianto la cui revisione straordinaria avviene ogni tre anni.
</t>
        </r>
      </text>
    </comment>
    <comment ref="E25" authorId="1">
      <text>
        <r>
          <rPr>
            <sz val="8"/>
            <rFont val="Tahoma"/>
            <family val="2"/>
          </rPr>
          <t xml:space="preserve">Partecipazioni in una società controllata.
</t>
        </r>
      </text>
    </comment>
  </commentList>
</comments>
</file>

<file path=xl/sharedStrings.xml><?xml version="1.0" encoding="utf-8"?>
<sst xmlns="http://schemas.openxmlformats.org/spreadsheetml/2006/main" count="1981" uniqueCount="1127">
  <si>
    <r>
      <t xml:space="preserve">(Utile netto di esercizio/Capitale proprio)*100 </t>
    </r>
    <r>
      <rPr>
        <sz val="10"/>
        <color indexed="10"/>
        <rFont val="Arial"/>
        <family val="2"/>
      </rPr>
      <t>(Ue/Cp)*100</t>
    </r>
  </si>
  <si>
    <t>se inferiore al 50% influisce negativamente, altrimenti positivamente</t>
  </si>
  <si>
    <r>
      <t xml:space="preserve">(Immobilizzazioni/Totale impieghi)*100 </t>
    </r>
    <r>
      <rPr>
        <sz val="10"/>
        <color indexed="10"/>
        <rFont val="Arial"/>
        <family val="2"/>
      </rPr>
      <t>(Im/Ti)*100</t>
    </r>
  </si>
  <si>
    <r>
      <t xml:space="preserve">(Attivo corrente/Totale impieghi)*100 </t>
    </r>
    <r>
      <rPr>
        <sz val="10"/>
        <color indexed="10"/>
        <rFont val="Arial"/>
        <family val="2"/>
      </rPr>
      <t xml:space="preserve">(Ac/Ti)*100 </t>
    </r>
  </si>
  <si>
    <t>((Pb + Pc)/Ti)*100</t>
  </si>
  <si>
    <t>(Cp/Ti)*100</t>
  </si>
  <si>
    <t>ANALISI DELLA REDDITIVITA'</t>
  </si>
  <si>
    <t>ANALISI PATRIMONIALE</t>
  </si>
  <si>
    <t>ANALISI FINANZIARIA</t>
  </si>
  <si>
    <t>ELASTICITA' DEGLI IMPIEGHI</t>
  </si>
  <si>
    <t>PATRIMONIO CIRCOLANTE NETTO</t>
  </si>
  <si>
    <t>MARGINE DI STRUTTURA PRIMARIO</t>
  </si>
  <si>
    <t>MARGINE DI STRUTTURA SECONDARIO</t>
  </si>
  <si>
    <t>ROTAZIONE DEGLI IMPIEGHI</t>
  </si>
  <si>
    <t>MARGINI DELLA STRUTTURA PATRIMONIALE</t>
  </si>
  <si>
    <t>REDDITIVITÀ DEL CAP. INVESTITO (R.O.D.)</t>
  </si>
  <si>
    <t>se ROI &gt; ROD, è conveniente il capitale di debito</t>
  </si>
  <si>
    <t>se ROI &lt; ROD, è conveniente il capitale proprio</t>
  </si>
  <si>
    <t>se ROI = ROD, la struttura finanziaria dell'azienda è neutrale rispetto al ROE</t>
  </si>
  <si>
    <t>se  l'indice è = 1, l'impresa finanzia con capitale proprio</t>
  </si>
  <si>
    <t>se l'indice è &lt; di 2 e &gt; di 1, l'impresa è in equilibrio fiannziario</t>
  </si>
  <si>
    <t>RIGIDITA' DEGLI IMPIEGHI</t>
  </si>
  <si>
    <t>INCIDENZA DEI DEBITI</t>
  </si>
  <si>
    <t>INCIDENZA DEL CAPITALE PROPRIO</t>
  </si>
  <si>
    <t>INDICE DI AUTOCOPERTURA DELLE IMMOBILIZZAZIONI</t>
  </si>
  <si>
    <t>INDICE DI DISPONIBILITA'</t>
  </si>
  <si>
    <t>INDICE DI LIQUIDITA'</t>
  </si>
  <si>
    <t>se l'indice è &gt; di 1, il risultato è positivo</t>
  </si>
  <si>
    <t>se l'indice è &lt; di 1, il risultato è negativo</t>
  </si>
  <si>
    <t>se l'indice è = a 1, la situazione è in equilibrio</t>
  </si>
  <si>
    <t>se l'indice è &gt; di 1 e &lt; di 2,il risultato è positivo</t>
  </si>
  <si>
    <t>se l'indice è &lt; di 1,il risultato è negativo</t>
  </si>
  <si>
    <t>se l'indice è &gt; di 1,il risultato è positivo</t>
  </si>
  <si>
    <t>Ti</t>
  </si>
  <si>
    <t>Ro</t>
  </si>
  <si>
    <t>Di</t>
  </si>
  <si>
    <t>Df</t>
  </si>
  <si>
    <t>Rm</t>
  </si>
  <si>
    <t>Ac</t>
  </si>
  <si>
    <t>(Ac / Pb)</t>
  </si>
  <si>
    <t>((Di + Df) / Pb)</t>
  </si>
  <si>
    <t>Cs</t>
  </si>
  <si>
    <t>Rl</t>
  </si>
  <si>
    <t>(Cp / Im)</t>
  </si>
  <si>
    <t>(Cp / (Pb + Pc))</t>
  </si>
  <si>
    <t>Ue</t>
  </si>
  <si>
    <t>Rv</t>
  </si>
  <si>
    <t>Of</t>
  </si>
  <si>
    <t xml:space="preserve"> </t>
  </si>
  <si>
    <t>Im</t>
  </si>
  <si>
    <t>Cn</t>
  </si>
  <si>
    <t>Pc</t>
  </si>
  <si>
    <t>Pb</t>
  </si>
  <si>
    <t>REDDITIVITÀ DEL CAP. INVESTITO (R.O.I.)</t>
  </si>
  <si>
    <t>INDICE DI INDEBITAMENTO (Leverage)</t>
  </si>
  <si>
    <t>INDICE DI INCIDENZA DELLA GEST. NON CARATT.</t>
  </si>
  <si>
    <t>STATO PATRIMONIALE RICLASSIFICATO SECONDO CRITERI FINANZIARI A VALORI SINTETICI</t>
  </si>
  <si>
    <t>FONTI</t>
  </si>
  <si>
    <t>Attivo corrente</t>
  </si>
  <si>
    <t>Passivo corrente</t>
  </si>
  <si>
    <t>Attivo immobilizzato</t>
  </si>
  <si>
    <t>Passivo consolidato</t>
  </si>
  <si>
    <t>Patrimonio netto</t>
  </si>
  <si>
    <t>ANALISI SEQUENZIALE DELLA REDDITIVITÀ</t>
  </si>
  <si>
    <t>INDICI</t>
  </si>
  <si>
    <t>R.O.E.</t>
  </si>
  <si>
    <t>R.O.I.</t>
  </si>
  <si>
    <t>R.O.S</t>
  </si>
  <si>
    <t>Situazione Patrimoniale ( dopo assestamento)</t>
  </si>
  <si>
    <t>Attivo</t>
  </si>
  <si>
    <t>Passivo</t>
  </si>
  <si>
    <t>Codice</t>
  </si>
  <si>
    <t>Descrizione</t>
  </si>
  <si>
    <t>01.01.00</t>
  </si>
  <si>
    <t>Immobilizzazioni immateriali</t>
  </si>
  <si>
    <t>01.01.11</t>
  </si>
  <si>
    <t>Costi d'impianto</t>
  </si>
  <si>
    <t>01.01.21</t>
  </si>
  <si>
    <t>F.do amm.to costi d'impianto</t>
  </si>
  <si>
    <t>Concessioni e licenze</t>
  </si>
  <si>
    <t>F.do amm.to conces. e licenze</t>
  </si>
  <si>
    <t>Avviamento</t>
  </si>
  <si>
    <t>F.do amm.to avviamento</t>
  </si>
  <si>
    <t>01.02.00</t>
  </si>
  <si>
    <t>Immobilizzazioni materiali</t>
  </si>
  <si>
    <t>Fabbricati</t>
  </si>
  <si>
    <t>F.do amm.to fabbricati</t>
  </si>
  <si>
    <t>Impianti e macchinario</t>
  </si>
  <si>
    <t>F.do amm.to impianti e macch.</t>
  </si>
  <si>
    <t>Attrezzature commerciali</t>
  </si>
  <si>
    <t>F.do amm.to attrezzature comm.</t>
  </si>
  <si>
    <t>F.do amm.to macchine ufficio</t>
  </si>
  <si>
    <t>Mobili e arredi</t>
  </si>
  <si>
    <t>F.do amm.to mobili e arredi</t>
  </si>
  <si>
    <t>Automezzi</t>
  </si>
  <si>
    <t>F.do amm.to automezzi</t>
  </si>
  <si>
    <t>Imballaggi durevoli</t>
  </si>
  <si>
    <t>F.do amm.to imballaggi durevoli</t>
  </si>
  <si>
    <t>Altre immobilizzazioni materiali</t>
  </si>
  <si>
    <t>F.do amm.to altre imm. materiali</t>
  </si>
  <si>
    <t>01.03.00</t>
  </si>
  <si>
    <t>Immobilizzazioni finanziarie</t>
  </si>
  <si>
    <t>01.04.00</t>
  </si>
  <si>
    <t>Rimanenze</t>
  </si>
  <si>
    <t>01.04.11</t>
  </si>
  <si>
    <t>Merci</t>
  </si>
  <si>
    <t>Anticipi a fornitori</t>
  </si>
  <si>
    <t>01.05.00</t>
  </si>
  <si>
    <t>Crediti commerciali</t>
  </si>
  <si>
    <t>01.05.11</t>
  </si>
  <si>
    <t>Crediti v/clienti</t>
  </si>
  <si>
    <t>F.do svalutazione crediti</t>
  </si>
  <si>
    <t>01.05.13</t>
  </si>
  <si>
    <t>Clienti c/anticipazioni</t>
  </si>
  <si>
    <t>F.do rischi su crediti</t>
  </si>
  <si>
    <t>01.05.14</t>
  </si>
  <si>
    <t>Fatture da emettere</t>
  </si>
  <si>
    <t>01.05.31</t>
  </si>
  <si>
    <t>Effetti attivi</t>
  </si>
  <si>
    <t>Effetti allo sconto</t>
  </si>
  <si>
    <t>Effetti all'incasso</t>
  </si>
  <si>
    <t>01.05.42</t>
  </si>
  <si>
    <t>Effetti insoluti</t>
  </si>
  <si>
    <t>Crediti insoluti</t>
  </si>
  <si>
    <t>Crediti commerciali diversi</t>
  </si>
  <si>
    <t>01.06.00</t>
  </si>
  <si>
    <t>Crediti diversi</t>
  </si>
  <si>
    <t>01.06.11</t>
  </si>
  <si>
    <t>IVA a credito</t>
  </si>
  <si>
    <t xml:space="preserve">Iva c/acconto </t>
  </si>
  <si>
    <t>Credito IVA v/Erario</t>
  </si>
  <si>
    <t>01.06.51</t>
  </si>
  <si>
    <t>Crediti v/istituti di prev. e ass.</t>
  </si>
  <si>
    <t>01.06.61</t>
  </si>
  <si>
    <t>Cauzioni versate</t>
  </si>
  <si>
    <t>Altri crediti</t>
  </si>
  <si>
    <t>01.07.00</t>
  </si>
  <si>
    <t>Disponibilità liquide</t>
  </si>
  <si>
    <t>01.07.11</t>
  </si>
  <si>
    <t>01.07.21</t>
  </si>
  <si>
    <t>Poste c/c</t>
  </si>
  <si>
    <t>01.07.31</t>
  </si>
  <si>
    <t>Cassa denaro</t>
  </si>
  <si>
    <t xml:space="preserve">Cassa assegni </t>
  </si>
  <si>
    <t>Cassa valori bollati</t>
  </si>
  <si>
    <t>01.09.00</t>
  </si>
  <si>
    <t>Ratei e risconti attivi</t>
  </si>
  <si>
    <t>01.09.11</t>
  </si>
  <si>
    <t>Ratei attivi</t>
  </si>
  <si>
    <t>01.09.21</t>
  </si>
  <si>
    <t>Risconti attivi</t>
  </si>
  <si>
    <t>02.01.00</t>
  </si>
  <si>
    <t>Patrimonio Netto</t>
  </si>
  <si>
    <t>02.01.11</t>
  </si>
  <si>
    <t>02.01.21</t>
  </si>
  <si>
    <t>Utile d'esercizio</t>
  </si>
  <si>
    <t>02.01.22</t>
  </si>
  <si>
    <t xml:space="preserve">Perdita d'esercizio </t>
  </si>
  <si>
    <t>02.01.31</t>
  </si>
  <si>
    <t>02.01.32</t>
  </si>
  <si>
    <t>02.02.00</t>
  </si>
  <si>
    <t>Fondi per rischi</t>
  </si>
  <si>
    <t>02.02.11</t>
  </si>
  <si>
    <t>Fondo imposte</t>
  </si>
  <si>
    <t>Fondo responsabilità civile</t>
  </si>
  <si>
    <t>02.03.00</t>
  </si>
  <si>
    <t>Fondi per oneri</t>
  </si>
  <si>
    <t>Fondo manutenzione cicliche</t>
  </si>
  <si>
    <t>Fondo concorsi a premio</t>
  </si>
  <si>
    <t>02.04.00</t>
  </si>
  <si>
    <t>Trattamento fine rapporto</t>
  </si>
  <si>
    <t>02.05.00</t>
  </si>
  <si>
    <t>Debiti finanziari</t>
  </si>
  <si>
    <t>02.05.11</t>
  </si>
  <si>
    <t>Banche c/c passivi</t>
  </si>
  <si>
    <t>Banche c/Ri.Ba s.b.f.</t>
  </si>
  <si>
    <t>Banche c/effetti s.b.f.</t>
  </si>
  <si>
    <t>Mutui passivi</t>
  </si>
  <si>
    <t>Mutui ipotecari</t>
  </si>
  <si>
    <t>Banche c/sovvenzioni</t>
  </si>
  <si>
    <t>02.05.41</t>
  </si>
  <si>
    <t>Finanziamenti da altri</t>
  </si>
  <si>
    <t>02.06.00</t>
  </si>
  <si>
    <t>Debiti commerciali</t>
  </si>
  <si>
    <t>02.06.11</t>
  </si>
  <si>
    <t>Debiti v/fornitori</t>
  </si>
  <si>
    <t>Fatture da ricevere</t>
  </si>
  <si>
    <t>02.06.21</t>
  </si>
  <si>
    <t>Effetti passivi</t>
  </si>
  <si>
    <t>Anticipi da cliente</t>
  </si>
  <si>
    <t>02.07.00</t>
  </si>
  <si>
    <t>Debiti tributari</t>
  </si>
  <si>
    <t>02.07.11</t>
  </si>
  <si>
    <t>IVA a debito</t>
  </si>
  <si>
    <t>Erario c/ritenute d'acconto</t>
  </si>
  <si>
    <t>Debito IVA v/Erario</t>
  </si>
  <si>
    <t>02.08.00</t>
  </si>
  <si>
    <t>Debiti diversi</t>
  </si>
  <si>
    <t>02.08.11</t>
  </si>
  <si>
    <t>Debiti v/Istituti di previdenza</t>
  </si>
  <si>
    <t>02.08.21</t>
  </si>
  <si>
    <t>Personale c/retribuzioni</t>
  </si>
  <si>
    <t>02.08.31</t>
  </si>
  <si>
    <t>Cauzioni ricevute</t>
  </si>
  <si>
    <t>Altri debiti</t>
  </si>
  <si>
    <t>02.09.00</t>
  </si>
  <si>
    <t>Ratei e risconti passivi</t>
  </si>
  <si>
    <t>02.09.11</t>
  </si>
  <si>
    <t>Ratei passivi</t>
  </si>
  <si>
    <t>02.09.21</t>
  </si>
  <si>
    <t>Risconti passivi</t>
  </si>
  <si>
    <t>Situazione Economica (dopo assestamento)</t>
  </si>
  <si>
    <t>Costi</t>
  </si>
  <si>
    <t>Ricavi</t>
  </si>
  <si>
    <t>03.01.00</t>
  </si>
  <si>
    <t>Costi patrimonializzati</t>
  </si>
  <si>
    <t>03.01.11</t>
  </si>
  <si>
    <t>Merci c/vendite</t>
  </si>
  <si>
    <t>Ricavi da prestazioni</t>
  </si>
  <si>
    <t>03.01.31</t>
  </si>
  <si>
    <t>Rimborso spese di trasporto</t>
  </si>
  <si>
    <t>03.01.41</t>
  </si>
  <si>
    <t>Resi su vendite</t>
  </si>
  <si>
    <t>03.01.51</t>
  </si>
  <si>
    <t>Ribassi e abbuoni passivi</t>
  </si>
  <si>
    <t>03.01.61</t>
  </si>
  <si>
    <t>Premi su vendite</t>
  </si>
  <si>
    <t>Ricavi e proventi diversi</t>
  </si>
  <si>
    <t>03.03.11</t>
  </si>
  <si>
    <t>Fitti attivi</t>
  </si>
  <si>
    <t>03.03.21</t>
  </si>
  <si>
    <t>Arrotondamenti attivi</t>
  </si>
  <si>
    <t>03.03.31</t>
  </si>
  <si>
    <t>Sopravvenienze attive ordinarie</t>
  </si>
  <si>
    <t>03.03.41</t>
  </si>
  <si>
    <t>Plusvalenze ordinarie</t>
  </si>
  <si>
    <t>Proventi diversi</t>
  </si>
  <si>
    <t>Proventi finanziari</t>
  </si>
  <si>
    <t>Interessi attivi bancari</t>
  </si>
  <si>
    <t>Interessi attivi postali</t>
  </si>
  <si>
    <t>Interessi attivi da clienti</t>
  </si>
  <si>
    <t>Interessi attivi di mora</t>
  </si>
  <si>
    <t>03.04.81</t>
  </si>
  <si>
    <t>Proventi finanziari diversi</t>
  </si>
  <si>
    <t>03.06.00</t>
  </si>
  <si>
    <t>Proventi straordinari</t>
  </si>
  <si>
    <t>Plusvalenze straordinarie</t>
  </si>
  <si>
    <t>04.01.00</t>
  </si>
  <si>
    <t>Costi per acquisti e rel. Rett.</t>
  </si>
  <si>
    <t>04.01.11</t>
  </si>
  <si>
    <t>Merci c/acquisti</t>
  </si>
  <si>
    <t>Materie di consumo c/acquisti</t>
  </si>
  <si>
    <t>04.01.31</t>
  </si>
  <si>
    <t>Resi su acquisti</t>
  </si>
  <si>
    <t>04.01.41</t>
  </si>
  <si>
    <t>Ribassi e abbuoni attivi</t>
  </si>
  <si>
    <t>Sconti attivi</t>
  </si>
  <si>
    <t>04.01.51</t>
  </si>
  <si>
    <t>Premi su acquisti</t>
  </si>
  <si>
    <t>04.02.00</t>
  </si>
  <si>
    <t>Costi per servizi</t>
  </si>
  <si>
    <t>04.02.11</t>
  </si>
  <si>
    <t>Servizi di trasporto</t>
  </si>
  <si>
    <t>04.02.12</t>
  </si>
  <si>
    <t>Esercizio automezzi</t>
  </si>
  <si>
    <t>04.02.13</t>
  </si>
  <si>
    <t>Servizi postali e di recapito</t>
  </si>
  <si>
    <t>Servizi telefonici</t>
  </si>
  <si>
    <t>04.02.21</t>
  </si>
  <si>
    <t>Energia elettrica</t>
  </si>
  <si>
    <t>Manutenzioni e riparazioni</t>
  </si>
  <si>
    <t>04.02.41</t>
  </si>
  <si>
    <t>Servizi pubblicitari</t>
  </si>
  <si>
    <t>Provvigioni passive</t>
  </si>
  <si>
    <t>04.02.51</t>
  </si>
  <si>
    <t>Servizi di pulizia locali</t>
  </si>
  <si>
    <t>04.02.52</t>
  </si>
  <si>
    <t>Servizi di vigilanza</t>
  </si>
  <si>
    <t>04.02.61</t>
  </si>
  <si>
    <t>Servizi assicurativi</t>
  </si>
  <si>
    <t>04.02.71</t>
  </si>
  <si>
    <t>Servizi di assistenza profes.le</t>
  </si>
  <si>
    <t>04.02.73</t>
  </si>
  <si>
    <t>Collaborazioni</t>
  </si>
  <si>
    <t>Spese bancarie</t>
  </si>
  <si>
    <t>Spese postali</t>
  </si>
  <si>
    <t>Oneri contributivi diversi</t>
  </si>
  <si>
    <t>04.03.00</t>
  </si>
  <si>
    <t>Costi per godim. beni di terzi</t>
  </si>
  <si>
    <t>04.03.11</t>
  </si>
  <si>
    <t>Fitti passivi</t>
  </si>
  <si>
    <t>Canoni di leasing</t>
  </si>
  <si>
    <t>04.04.00</t>
  </si>
  <si>
    <t>Costi per il personale</t>
  </si>
  <si>
    <t>04.04.11</t>
  </si>
  <si>
    <t>Salari e stipendi</t>
  </si>
  <si>
    <t>Oneri sociali</t>
  </si>
  <si>
    <t>Quota TFR</t>
  </si>
  <si>
    <t>04.05.00</t>
  </si>
  <si>
    <t>04.05.21</t>
  </si>
  <si>
    <t>Amm.to immob. immateriali</t>
  </si>
  <si>
    <t>Amm.to costi d'impianto</t>
  </si>
  <si>
    <t>Amm.to concessioni e licenze</t>
  </si>
  <si>
    <t>Amm.to avviamento</t>
  </si>
  <si>
    <t>04.06.00</t>
  </si>
  <si>
    <t>Amm.to immob. materiali</t>
  </si>
  <si>
    <t>Amm.to fabbricati</t>
  </si>
  <si>
    <t>Amm.to impianti e macchinario</t>
  </si>
  <si>
    <t>Amm.to attrezzature commerciali</t>
  </si>
  <si>
    <t>Amm.to macchine d'ufficio</t>
  </si>
  <si>
    <t>Amm.to mobili e arredi</t>
  </si>
  <si>
    <t>Amm.to automezzi</t>
  </si>
  <si>
    <t>Amm.to imballaggi durevoli</t>
  </si>
  <si>
    <t>Amm.to altre immob. materiali</t>
  </si>
  <si>
    <t>04.07.00</t>
  </si>
  <si>
    <t>Svalutazioni</t>
  </si>
  <si>
    <t>04.07.11</t>
  </si>
  <si>
    <t>Svalutazione crediti</t>
  </si>
  <si>
    <t>Svalutazione immob. immateriali</t>
  </si>
  <si>
    <t>Svalutazione immob. materiali</t>
  </si>
  <si>
    <t>04.08.00</t>
  </si>
  <si>
    <t>Variaz. rim. materie e merci</t>
  </si>
  <si>
    <t>Esistenze iniziali di merci</t>
  </si>
  <si>
    <t>04.08.24</t>
  </si>
  <si>
    <t>Rimanenze finali di merci</t>
  </si>
  <si>
    <t>04.09.00</t>
  </si>
  <si>
    <t>Accantonamenti a fondi rischi</t>
  </si>
  <si>
    <t>04.09.11</t>
  </si>
  <si>
    <t>Accan.to a fondo imposte</t>
  </si>
  <si>
    <t>04.10.00</t>
  </si>
  <si>
    <t xml:space="preserve">     3) Verso imprese collegate, controllate</t>
  </si>
  <si>
    <t>Crediti v/imprese</t>
  </si>
  <si>
    <t>Ratei attivi esigibili entro l'esercizio successivo</t>
  </si>
  <si>
    <t>Risconti attivi esigibili entro l'esercizio successivo</t>
  </si>
  <si>
    <t>Crediti tributari</t>
  </si>
  <si>
    <t xml:space="preserve">Crediti v/controllate </t>
  </si>
  <si>
    <t>Prestiti obbligazionari entro l'esercizio</t>
  </si>
  <si>
    <t>Debiti per TFRL entro l'esercizo successivo</t>
  </si>
  <si>
    <t>Debiti diversi entro l'esercizio successivo</t>
  </si>
  <si>
    <t>Debiti per TFR oltre l'esercizio successivo</t>
  </si>
  <si>
    <t>Debiti per TFR entro l'esercizio successivo</t>
  </si>
  <si>
    <t>Debiti per TFRL oltre l'esercizo successivo</t>
  </si>
  <si>
    <t>Accan.to a fondi per oneri</t>
  </si>
  <si>
    <t>Accan.to manutenzioni cicliche</t>
  </si>
  <si>
    <t>04.11.00</t>
  </si>
  <si>
    <t>Oneri diversi</t>
  </si>
  <si>
    <t>04.11.11</t>
  </si>
  <si>
    <t>Oneri fiscali diversi</t>
  </si>
  <si>
    <t>Spese immobili locati</t>
  </si>
  <si>
    <t>Perdite su crediti</t>
  </si>
  <si>
    <t>Arrotondamenti passivi</t>
  </si>
  <si>
    <t>Minusvalenze ordinarie</t>
  </si>
  <si>
    <t>Oneri vari</t>
  </si>
  <si>
    <t>04.12.00</t>
  </si>
  <si>
    <t>Oneri finanziari</t>
  </si>
  <si>
    <t>04.12.11</t>
  </si>
  <si>
    <t>Interessi passivi bancari</t>
  </si>
  <si>
    <t>Interessi passivi su sovvenzioni</t>
  </si>
  <si>
    <t>Interessi passivi su mutui</t>
  </si>
  <si>
    <t>Interessi passivi a fornitori</t>
  </si>
  <si>
    <t>04.12.51</t>
  </si>
  <si>
    <t>Oneri finanziari diversi</t>
  </si>
  <si>
    <t>Sconti passivi bancari</t>
  </si>
  <si>
    <t>Interessi passivi di mora</t>
  </si>
  <si>
    <t>04.13.00</t>
  </si>
  <si>
    <t>Oneri straordinari</t>
  </si>
  <si>
    <t>04.13.11</t>
  </si>
  <si>
    <t>Minusvalenze straordinarie</t>
  </si>
  <si>
    <t>Imposte esercizi precedenti</t>
  </si>
  <si>
    <t>Totale Dare</t>
  </si>
  <si>
    <t>Perdita d'esercizio</t>
  </si>
  <si>
    <t>Totale a pareggio</t>
  </si>
  <si>
    <t>Totale Avere</t>
  </si>
  <si>
    <t>Totale dare</t>
  </si>
  <si>
    <t>01.01.01</t>
  </si>
  <si>
    <t>01.01.02</t>
  </si>
  <si>
    <t>Costi di ampliamento</t>
  </si>
  <si>
    <t>Costi ricerca e sviluppo</t>
  </si>
  <si>
    <t>01.01.12</t>
  </si>
  <si>
    <t>Costi di pubblicità</t>
  </si>
  <si>
    <t>Brevetti</t>
  </si>
  <si>
    <t>01.01.22</t>
  </si>
  <si>
    <t>Software</t>
  </si>
  <si>
    <t>01.01.31</t>
  </si>
  <si>
    <t>01.01.41</t>
  </si>
  <si>
    <t>01.01.42</t>
  </si>
  <si>
    <t>Avviamento da partecipazioni</t>
  </si>
  <si>
    <t>01.01.51</t>
  </si>
  <si>
    <t>Immobilizzazioni immateriali in corso</t>
  </si>
  <si>
    <t>01.01.61</t>
  </si>
  <si>
    <t>01.01.62</t>
  </si>
  <si>
    <t>F.do amm.to costi di ampliamento</t>
  </si>
  <si>
    <t>01.01.63</t>
  </si>
  <si>
    <t>F.do amm.to costi di ricerca e sviluppo</t>
  </si>
  <si>
    <t>01.01.64</t>
  </si>
  <si>
    <t>F.do amm.to costi di pubblicità</t>
  </si>
  <si>
    <t>01.01.65</t>
  </si>
  <si>
    <t>F.do amm.to brevetti</t>
  </si>
  <si>
    <t>01.01.66</t>
  </si>
  <si>
    <t>F.do amm.to software</t>
  </si>
  <si>
    <t>01.01.67</t>
  </si>
  <si>
    <t>01.01.68</t>
  </si>
  <si>
    <t>01.02.01</t>
  </si>
  <si>
    <t>Terreni</t>
  </si>
  <si>
    <t>01.02.02</t>
  </si>
  <si>
    <t>01.02.11</t>
  </si>
  <si>
    <t>01.02.21</t>
  </si>
  <si>
    <t>01.02.31</t>
  </si>
  <si>
    <t>Macchine d'ufficio</t>
  </si>
  <si>
    <t>01.02.32</t>
  </si>
  <si>
    <t>01.02.33</t>
  </si>
  <si>
    <t>01.02.34</t>
  </si>
  <si>
    <t>01.02.35</t>
  </si>
  <si>
    <t>01.02.41</t>
  </si>
  <si>
    <t>Acconti su immobilizzazioni materiali</t>
  </si>
  <si>
    <t>Immobilizzazioni materiali in corso</t>
  </si>
  <si>
    <t>01.02.42</t>
  </si>
  <si>
    <t>01.02.51</t>
  </si>
  <si>
    <t>01.02.52</t>
  </si>
  <si>
    <t>01.02.53</t>
  </si>
  <si>
    <t>01.02.54</t>
  </si>
  <si>
    <t>01.02.55</t>
  </si>
  <si>
    <t>01.02.56</t>
  </si>
  <si>
    <t>01.02.57</t>
  </si>
  <si>
    <t>01.02.58</t>
  </si>
  <si>
    <t>01.02.61</t>
  </si>
  <si>
    <t>F.do svalutazione imm. Materiali</t>
  </si>
  <si>
    <t>01.03.01</t>
  </si>
  <si>
    <t>Partecipazioni in controllate</t>
  </si>
  <si>
    <t>01.03.02</t>
  </si>
  <si>
    <t>Partecipazioni in collegate</t>
  </si>
  <si>
    <t>01.03.03</t>
  </si>
  <si>
    <t>Partecipazioni in controllanti</t>
  </si>
  <si>
    <t>01.03.04</t>
  </si>
  <si>
    <t>Partecipazioni</t>
  </si>
  <si>
    <t>01.03.11</t>
  </si>
  <si>
    <t>Titoli immobilizzati</t>
  </si>
  <si>
    <t>01.03.21</t>
  </si>
  <si>
    <t>Azioni proprie</t>
  </si>
  <si>
    <t>01.03.31</t>
  </si>
  <si>
    <t>01.04.01</t>
  </si>
  <si>
    <t>Materie prime</t>
  </si>
  <si>
    <t>Materie sussidiarie</t>
  </si>
  <si>
    <t>01.04.21</t>
  </si>
  <si>
    <t>Materie di consumo</t>
  </si>
  <si>
    <t>01.04.31</t>
  </si>
  <si>
    <t>Prodotti in corso di lavorazione</t>
  </si>
  <si>
    <t>01.04.41</t>
  </si>
  <si>
    <t>Semilavorati</t>
  </si>
  <si>
    <t>01.04.51</t>
  </si>
  <si>
    <t>01.04.61</t>
  </si>
  <si>
    <t>Prodotti finiti</t>
  </si>
  <si>
    <t>01.04.71</t>
  </si>
  <si>
    <t>Lavori  in corso su ordinazioni</t>
  </si>
  <si>
    <t>01.04.81</t>
  </si>
  <si>
    <t>01.05.01</t>
  </si>
  <si>
    <t>01.05.02</t>
  </si>
  <si>
    <t>Crediti v/clienti esteri</t>
  </si>
  <si>
    <t>01.05.03</t>
  </si>
  <si>
    <t>01.05.04</t>
  </si>
  <si>
    <t>01.05.12</t>
  </si>
  <si>
    <t>01.05.21</t>
  </si>
  <si>
    <t>01.05.41</t>
  </si>
  <si>
    <t>01.06.01</t>
  </si>
  <si>
    <t>01.06.02</t>
  </si>
  <si>
    <t>01.06.03</t>
  </si>
  <si>
    <t>Erario c/credito d'imposta</t>
  </si>
  <si>
    <t>01.06.12</t>
  </si>
  <si>
    <t>Erario c/acconto Irap</t>
  </si>
  <si>
    <t>01.06.13</t>
  </si>
  <si>
    <t>01.06.14</t>
  </si>
  <si>
    <t>Erario c/ritenute subite</t>
  </si>
  <si>
    <t>Soci c/ritenute subite</t>
  </si>
  <si>
    <t>01.06.21</t>
  </si>
  <si>
    <t>01.06.31</t>
  </si>
  <si>
    <t>01.06.41</t>
  </si>
  <si>
    <t>Azionisti c/sottoscrizioni</t>
  </si>
  <si>
    <t>01.06.42</t>
  </si>
  <si>
    <t>Azionisti c/versamenti richiamati</t>
  </si>
  <si>
    <t>01.06.43</t>
  </si>
  <si>
    <t>Azionisti c/reintegro</t>
  </si>
  <si>
    <t>Soci c/conferimenti</t>
  </si>
  <si>
    <t>Soci c/reintegro</t>
  </si>
  <si>
    <t>Soci c/prelevamenti</t>
  </si>
  <si>
    <t>Obbligazioni c/sottoscrizioni</t>
  </si>
  <si>
    <t>01.06.71</t>
  </si>
  <si>
    <t>Personale c/acconto</t>
  </si>
  <si>
    <t>01.06.72</t>
  </si>
  <si>
    <t>Personale c/arrotondamenti</t>
  </si>
  <si>
    <t>01.07.01</t>
  </si>
  <si>
    <t>01.07.02</t>
  </si>
  <si>
    <t>01.07.03</t>
  </si>
  <si>
    <t>01.07.04</t>
  </si>
  <si>
    <t>Titoli non immobilizzati</t>
  </si>
  <si>
    <t>Azioni da annullare</t>
  </si>
  <si>
    <t>01.07.22</t>
  </si>
  <si>
    <t>Obbligazioni sociali</t>
  </si>
  <si>
    <t>01.08.00</t>
  </si>
  <si>
    <t>01.08.01</t>
  </si>
  <si>
    <t>Banche c/c attivi</t>
  </si>
  <si>
    <t>01.08.02</t>
  </si>
  <si>
    <t>Banche X c/c vincolato</t>
  </si>
  <si>
    <t>01.08.11</t>
  </si>
  <si>
    <t>01.08.21</t>
  </si>
  <si>
    <t>01.08.22</t>
  </si>
  <si>
    <t>01.08.23</t>
  </si>
  <si>
    <t>01.08.24</t>
  </si>
  <si>
    <t>Cedole</t>
  </si>
  <si>
    <t>01.09.01</t>
  </si>
  <si>
    <t>Disaggio su prestiti</t>
  </si>
  <si>
    <t>01.09.22</t>
  </si>
  <si>
    <t>Premi di rimborso</t>
  </si>
  <si>
    <t>02.01.01</t>
  </si>
  <si>
    <t>Capitale Sociale</t>
  </si>
  <si>
    <t>Riserva Legale</t>
  </si>
  <si>
    <t>02.01.12</t>
  </si>
  <si>
    <t>Riserva Statutaria</t>
  </si>
  <si>
    <t>02.01.13</t>
  </si>
  <si>
    <t>Riserva Volontaria</t>
  </si>
  <si>
    <t>Riserva Straordinaria</t>
  </si>
  <si>
    <t>Riserva Sovrapprezzo Azioni</t>
  </si>
  <si>
    <t>Riserva da Conguaglio Utili in corso</t>
  </si>
  <si>
    <t>02.01.23</t>
  </si>
  <si>
    <t>Riserva rimborso spese</t>
  </si>
  <si>
    <t>02.01.24</t>
  </si>
  <si>
    <t>Riserva da partecipazione</t>
  </si>
  <si>
    <t>Riserva azioni proprie</t>
  </si>
  <si>
    <t>Riseva da annullamento azioni</t>
  </si>
  <si>
    <t>02.01.41</t>
  </si>
  <si>
    <t>Versamento soci c/capitale</t>
  </si>
  <si>
    <t>02.01.45</t>
  </si>
  <si>
    <t>Versamento c/aumento capitale</t>
  </si>
  <si>
    <t>02.01.51</t>
  </si>
  <si>
    <t>02.01.61</t>
  </si>
  <si>
    <t>02.01.62</t>
  </si>
  <si>
    <t>02.01.63</t>
  </si>
  <si>
    <t>Utile a nuovo</t>
  </si>
  <si>
    <t>02.01.64</t>
  </si>
  <si>
    <t>Acconto su dividendi</t>
  </si>
  <si>
    <t>02.01.65</t>
  </si>
  <si>
    <t>Perdita a nuovo</t>
  </si>
  <si>
    <t>02.02.01</t>
  </si>
  <si>
    <t>02.03.01</t>
  </si>
  <si>
    <t>02.03.11</t>
  </si>
  <si>
    <t>02.04.01</t>
  </si>
  <si>
    <t>02.05.01</t>
  </si>
  <si>
    <t>02.05.02</t>
  </si>
  <si>
    <t>02.05.03</t>
  </si>
  <si>
    <t>02.05.12</t>
  </si>
  <si>
    <t>02.09.01</t>
  </si>
  <si>
    <t>02.05.21</t>
  </si>
  <si>
    <t>02.05.31</t>
  </si>
  <si>
    <t>Soci c/finanziamenti</t>
  </si>
  <si>
    <t>02.05.51</t>
  </si>
  <si>
    <t>02.05.52</t>
  </si>
  <si>
    <t>Prestiti obbligazionari convertibili</t>
  </si>
  <si>
    <t>02.06.01</t>
  </si>
  <si>
    <t>02.06.02</t>
  </si>
  <si>
    <t>02.06.03</t>
  </si>
  <si>
    <t>02.07.01</t>
  </si>
  <si>
    <t>02.07.02</t>
  </si>
  <si>
    <t>Debiti per IRAP</t>
  </si>
  <si>
    <t>02.07.12</t>
  </si>
  <si>
    <t>02.07.13</t>
  </si>
  <si>
    <t>Debiti per imposte sul reddito</t>
  </si>
  <si>
    <t>02.07.14</t>
  </si>
  <si>
    <t>Erario c/ritenute da versare</t>
  </si>
  <si>
    <t>02.07.15</t>
  </si>
  <si>
    <t>02.08.01</t>
  </si>
  <si>
    <t>02.08.12</t>
  </si>
  <si>
    <t>02.08.13</t>
  </si>
  <si>
    <t>Personale c/liquidazione</t>
  </si>
  <si>
    <t>Azionisti c/dividendi</t>
  </si>
  <si>
    <t>Soci c/utili</t>
  </si>
  <si>
    <t>02.08.22</t>
  </si>
  <si>
    <t>Azionisti c/acconto dividendi</t>
  </si>
  <si>
    <t>02.08.23</t>
  </si>
  <si>
    <t>Azionisti c/rimborsi</t>
  </si>
  <si>
    <t>02.08.24</t>
  </si>
  <si>
    <t>Azionisti c/azioni estratte</t>
  </si>
  <si>
    <t>02.08.25</t>
  </si>
  <si>
    <t>Azionisti c/rimborso azioni</t>
  </si>
  <si>
    <t>Soci c/liquidazione</t>
  </si>
  <si>
    <t>Obbligazionisti c/interessi</t>
  </si>
  <si>
    <t>02.08.32</t>
  </si>
  <si>
    <t>Obbligazionisti c/rimborsi</t>
  </si>
  <si>
    <t>02.08.33</t>
  </si>
  <si>
    <t>Obbligazionisti c/obbligazioni estratte</t>
  </si>
  <si>
    <t>02.08.41</t>
  </si>
  <si>
    <t>Amministratori c/competenze</t>
  </si>
  <si>
    <t>02.08.42</t>
  </si>
  <si>
    <t>Sindaci c/competenze</t>
  </si>
  <si>
    <t>02.08.51</t>
  </si>
  <si>
    <t>02.08.61</t>
  </si>
  <si>
    <t>Aggio su prestiti</t>
  </si>
  <si>
    <t>Attività finanziarie non immob.te</t>
  </si>
  <si>
    <t>03.01.01</t>
  </si>
  <si>
    <t>03.01.02</t>
  </si>
  <si>
    <t>Merci c/vendite estere</t>
  </si>
  <si>
    <t>Prodotti finiti c/vendite</t>
  </si>
  <si>
    <t>03.01.21</t>
  </si>
  <si>
    <t>03.02. 00</t>
  </si>
  <si>
    <t>Incr. di imm. per lavori interni</t>
  </si>
  <si>
    <t>03.02.01</t>
  </si>
  <si>
    <t>Costruzioni in economia</t>
  </si>
  <si>
    <t>03.03. 00</t>
  </si>
  <si>
    <t>Var. delle riman. di prod.in lav ecc.</t>
  </si>
  <si>
    <t>Ric da vend. e da prest. e rel. ret.</t>
  </si>
  <si>
    <t>03.03.01</t>
  </si>
  <si>
    <t>Esistenze iniziali prodotti in lavorazione</t>
  </si>
  <si>
    <t>Esistenze iniziali semilavolati</t>
  </si>
  <si>
    <t>Esistenze iniziali prodotti finiti</t>
  </si>
  <si>
    <t>Rimanenze finali prodotti in lavorazione</t>
  </si>
  <si>
    <t>Rimanenze finali semilavorati</t>
  </si>
  <si>
    <t>03.03.51</t>
  </si>
  <si>
    <t>Rimanenze finali prodotti finiti</t>
  </si>
  <si>
    <t>03.04. 00</t>
  </si>
  <si>
    <t>Var. dei lavori in corso su ordinaz.</t>
  </si>
  <si>
    <t>03.04.01</t>
  </si>
  <si>
    <t>Esistenze iniziali lavori in corso su ord.</t>
  </si>
  <si>
    <t>03.04.11</t>
  </si>
  <si>
    <t>Rimanenze finali lavori in corso su ord.</t>
  </si>
  <si>
    <t>03.05.00</t>
  </si>
  <si>
    <t>03.05.01</t>
  </si>
  <si>
    <t>03.05.11</t>
  </si>
  <si>
    <t>03.05.21</t>
  </si>
  <si>
    <t>03.05.31</t>
  </si>
  <si>
    <t>03.05.41</t>
  </si>
  <si>
    <t>03.06.01</t>
  </si>
  <si>
    <t>03.06.02</t>
  </si>
  <si>
    <t>Dividendi su partecipazioni in controllate</t>
  </si>
  <si>
    <t>Dividendi su partecipazioni in collegate</t>
  </si>
  <si>
    <t>03.06.03</t>
  </si>
  <si>
    <t>Dividendi su partecipazioni in controllanti</t>
  </si>
  <si>
    <t>03.06.04</t>
  </si>
  <si>
    <t>Dividendi su partecipazioni</t>
  </si>
  <si>
    <t>03.06.05</t>
  </si>
  <si>
    <t>Credito d'imposta su dividendi</t>
  </si>
  <si>
    <t>03.06.11</t>
  </si>
  <si>
    <t>03.06.12</t>
  </si>
  <si>
    <t>03.06.13</t>
  </si>
  <si>
    <t>03.06.14</t>
  </si>
  <si>
    <t>03.06.15</t>
  </si>
  <si>
    <t>Interssi attivi da soci</t>
  </si>
  <si>
    <t>03.06.21</t>
  </si>
  <si>
    <t>Interessi su titoli</t>
  </si>
  <si>
    <t>03.06.31</t>
  </si>
  <si>
    <t>Utili su titoli</t>
  </si>
  <si>
    <t>03.07.00</t>
  </si>
  <si>
    <t>03.07.01</t>
  </si>
  <si>
    <t>03.07.11</t>
  </si>
  <si>
    <t>Sopravvenienze attive straordinarie</t>
  </si>
  <si>
    <t>03.07.21</t>
  </si>
  <si>
    <t>Rivalutazione immobilizzazioni materiali</t>
  </si>
  <si>
    <t>04.01.01</t>
  </si>
  <si>
    <t>04.01.02</t>
  </si>
  <si>
    <t>Merci c/acquisti esteri</t>
  </si>
  <si>
    <t>04.01.21</t>
  </si>
  <si>
    <t>Materie sussidiarie c/acquisti</t>
  </si>
  <si>
    <t>Materie prime c/acquisti</t>
  </si>
  <si>
    <t>04.01.61</t>
  </si>
  <si>
    <t>04.01.71</t>
  </si>
  <si>
    <t>04.02.01</t>
  </si>
  <si>
    <t>04.02.02</t>
  </si>
  <si>
    <t>04.02.31</t>
  </si>
  <si>
    <t>Compensi ad amministratori</t>
  </si>
  <si>
    <t>Compensi a sindaci</t>
  </si>
  <si>
    <t>04.02.74</t>
  </si>
  <si>
    <t>04.02.81</t>
  </si>
  <si>
    <t>04.02.82</t>
  </si>
  <si>
    <t>04.02.91</t>
  </si>
  <si>
    <t>04.03.01</t>
  </si>
  <si>
    <t>04.04.01</t>
  </si>
  <si>
    <t>04.04.21</t>
  </si>
  <si>
    <t>04.05.01</t>
  </si>
  <si>
    <t>04.05.02</t>
  </si>
  <si>
    <t>Amm.to costi d'ampliamento</t>
  </si>
  <si>
    <t>04.05.11</t>
  </si>
  <si>
    <t>Amm.to costi di ricerca e sviluppo</t>
  </si>
  <si>
    <t>04.05.12</t>
  </si>
  <si>
    <t>Amm.to costi di pubblicità</t>
  </si>
  <si>
    <t>Amm.to brevetti</t>
  </si>
  <si>
    <t>04.05.22</t>
  </si>
  <si>
    <t>Amm.to software</t>
  </si>
  <si>
    <t>04.05.31</t>
  </si>
  <si>
    <t>04.05.41</t>
  </si>
  <si>
    <t>04.06.01</t>
  </si>
  <si>
    <t>04.06.11</t>
  </si>
  <si>
    <t>04.06.21</t>
  </si>
  <si>
    <t>04.06.31</t>
  </si>
  <si>
    <t>04.06.41</t>
  </si>
  <si>
    <t>04.06.51</t>
  </si>
  <si>
    <t>04.06.61</t>
  </si>
  <si>
    <t>04.06.71</t>
  </si>
  <si>
    <t>04.07.01</t>
  </si>
  <si>
    <t>04.07.21</t>
  </si>
  <si>
    <t>04.08.01</t>
  </si>
  <si>
    <t>04.08.11</t>
  </si>
  <si>
    <t>Esistenze iniziali di materie sussidiarie</t>
  </si>
  <si>
    <t>04.08.21</t>
  </si>
  <si>
    <t>Esistenze iniz. di materie prime</t>
  </si>
  <si>
    <t>Esistenze iniziali materiali di consumo</t>
  </si>
  <si>
    <t>04.08.31</t>
  </si>
  <si>
    <t>04.08.41</t>
  </si>
  <si>
    <t>Rimanenze finali di materie prime</t>
  </si>
  <si>
    <t>04.08.51</t>
  </si>
  <si>
    <t>Rimanenze finali di materie sussidiarie</t>
  </si>
  <si>
    <t>04.08.61</t>
  </si>
  <si>
    <t>Rimanenze finali materiali di consumo</t>
  </si>
  <si>
    <t>04.09.01</t>
  </si>
  <si>
    <t>Accan.to a fondo responsabilità civile</t>
  </si>
  <si>
    <t>04.10.01</t>
  </si>
  <si>
    <t>Accan.to a fondo concorsi a premio</t>
  </si>
  <si>
    <t>04.11.01</t>
  </si>
  <si>
    <t>04.11.02</t>
  </si>
  <si>
    <t>Diritti doganali</t>
  </si>
  <si>
    <t>04.11.21</t>
  </si>
  <si>
    <t>04.11.31</t>
  </si>
  <si>
    <t>04.11.41</t>
  </si>
  <si>
    <t>Sopravvenienze passive ordinarie</t>
  </si>
  <si>
    <t>04.11.51</t>
  </si>
  <si>
    <t>04.11.61</t>
  </si>
  <si>
    <t>Erogazioni liberali</t>
  </si>
  <si>
    <t>04.11.71</t>
  </si>
  <si>
    <t>04.12.01</t>
  </si>
  <si>
    <t>04.12.02</t>
  </si>
  <si>
    <t>04.12.03</t>
  </si>
  <si>
    <t>04.12.21</t>
  </si>
  <si>
    <t>04.12.31</t>
  </si>
  <si>
    <t>Interessi su obbligazioni</t>
  </si>
  <si>
    <t>04.12.41</t>
  </si>
  <si>
    <t>Ammortamento disaggio su prestiti</t>
  </si>
  <si>
    <t>04.12.61</t>
  </si>
  <si>
    <t xml:space="preserve">Rettifiche finanziarie </t>
  </si>
  <si>
    <t>Svalutazione partecipazioni</t>
  </si>
  <si>
    <t>04.13.01</t>
  </si>
  <si>
    <t>Rivalutazione partecipazioni</t>
  </si>
  <si>
    <t>04.14.00</t>
  </si>
  <si>
    <t>04.14.01</t>
  </si>
  <si>
    <t>04.14.11</t>
  </si>
  <si>
    <t>Sopravvenienze passive straordinarie</t>
  </si>
  <si>
    <t>04.14.21</t>
  </si>
  <si>
    <t>Imposte sul reddito</t>
  </si>
  <si>
    <t>04.15.00</t>
  </si>
  <si>
    <t>04.15.01</t>
  </si>
  <si>
    <t>IRAP d'esercizio</t>
  </si>
  <si>
    <t>04.15.11</t>
  </si>
  <si>
    <t>n</t>
  </si>
  <si>
    <t>n-1</t>
  </si>
  <si>
    <t>STATO PATRIMONIALE</t>
  </si>
  <si>
    <t>ATTIVO</t>
  </si>
  <si>
    <t>A) CREDITI VERSO SOCI PER VERSAMENTI</t>
  </si>
  <si>
    <t xml:space="preserve">     ANCORA DOVUTI (TOTALE)</t>
  </si>
  <si>
    <t xml:space="preserve">    Parte da richiamare</t>
  </si>
  <si>
    <t xml:space="preserve">    Parte richiamata</t>
  </si>
  <si>
    <t xml:space="preserve">  I - IMMOBILIZZAZIONI IMMATERIALI</t>
  </si>
  <si>
    <t xml:space="preserve">     1) Costi d'impianto e di ampliamento</t>
  </si>
  <si>
    <t xml:space="preserve">     2) Costi di ricerca, sviluppo e di pubblicità</t>
  </si>
  <si>
    <t xml:space="preserve">     3) Diritto di brevetto industriale e di utilizzo delle opere d'ingegno</t>
  </si>
  <si>
    <t xml:space="preserve">     4) Concessioni, licenze, marchi e diritti simili</t>
  </si>
  <si>
    <t xml:space="preserve">     5) Avviamento</t>
  </si>
  <si>
    <t xml:space="preserve">     6) Immobilizzazioni in corso e acconti</t>
  </si>
  <si>
    <t xml:space="preserve">     7) Altre</t>
  </si>
  <si>
    <t xml:space="preserve">        TOTALE (I)</t>
  </si>
  <si>
    <t xml:space="preserve">  II - IMMOBILIZZAZIONI MATERIALI</t>
  </si>
  <si>
    <t xml:space="preserve">     1) Terreni e fabbricati</t>
  </si>
  <si>
    <t xml:space="preserve">     2) Impianti e macchinari</t>
  </si>
  <si>
    <t xml:space="preserve">     3) Attrezzature industriali e commerciali</t>
  </si>
  <si>
    <t xml:space="preserve">     4) Altri beni</t>
  </si>
  <si>
    <t xml:space="preserve">     5) Immobilizzazioni in corso e acconti</t>
  </si>
  <si>
    <t xml:space="preserve">        TOTALE (II)</t>
  </si>
  <si>
    <t xml:space="preserve">  III - IMMOBILIZZAZIONI FINANZIARIE</t>
  </si>
  <si>
    <t xml:space="preserve">     1) Partecipazioni </t>
  </si>
  <si>
    <t xml:space="preserve">     2) Crediti (totale)</t>
  </si>
  <si>
    <t xml:space="preserve">        Importi esigibili entro l'esercizio successivo</t>
  </si>
  <si>
    <t xml:space="preserve">        Importi esigibili oltre l'esercizio successivo</t>
  </si>
  <si>
    <t xml:space="preserve">     3) Altri titoli</t>
  </si>
  <si>
    <t xml:space="preserve">         TOTALE (III)</t>
  </si>
  <si>
    <t>TOTALE IMMOBILIZZAZIONI ( B )</t>
  </si>
  <si>
    <t>C) ATTIVO CIRCOLANTE</t>
  </si>
  <si>
    <t xml:space="preserve">  I - RIMANENZE</t>
  </si>
  <si>
    <t xml:space="preserve">     1) Materie prime, sussidiarie e di consumo</t>
  </si>
  <si>
    <t xml:space="preserve">     2) Prodotti in corso di lavorazione e semilavorati</t>
  </si>
  <si>
    <t xml:space="preserve">     3) Lavori in corso su ordinazione</t>
  </si>
  <si>
    <t xml:space="preserve">     4) Prodotti finiti e merci</t>
  </si>
  <si>
    <t xml:space="preserve">     5) Acconti</t>
  </si>
  <si>
    <t xml:space="preserve">  II - CREDITI</t>
  </si>
  <si>
    <t xml:space="preserve">     1) Verso clienti (totale)</t>
  </si>
  <si>
    <t xml:space="preserve">     2) Verso imprese controllate</t>
  </si>
  <si>
    <t xml:space="preserve">     4) Verso imprese controllanti</t>
  </si>
  <si>
    <t xml:space="preserve">     4-bis) Crediti tributari</t>
  </si>
  <si>
    <t xml:space="preserve">     4-ter) Imposte anticipate</t>
  </si>
  <si>
    <t xml:space="preserve">     5) Verso altri (totale)</t>
  </si>
  <si>
    <t xml:space="preserve">         Importi esigibili entro l'esercizio successivo</t>
  </si>
  <si>
    <t xml:space="preserve">         Importi esigibili oltre l'esercizio successivo</t>
  </si>
  <si>
    <t xml:space="preserve">       TOTALE (II)</t>
  </si>
  <si>
    <t xml:space="preserve">  III - ATTIVITA' FINANZIARIE CHE NON COSTIT. IMMOBILIZZAZIONI</t>
  </si>
  <si>
    <t xml:space="preserve">     1) Partecipazioni in imprese controllate</t>
  </si>
  <si>
    <t xml:space="preserve">     2) Partecipazioni in imprese collegate</t>
  </si>
  <si>
    <t xml:space="preserve">     3) Partecipazioni in imprese controllanti</t>
  </si>
  <si>
    <t xml:space="preserve">     4) Altre partecipazioni</t>
  </si>
  <si>
    <t xml:space="preserve">     6) Altri titoli</t>
  </si>
  <si>
    <t xml:space="preserve">        TOTALE (III)</t>
  </si>
  <si>
    <t xml:space="preserve">  IV - DISPONIBILITA' LIQUIDE</t>
  </si>
  <si>
    <t xml:space="preserve">     1) Depositi bancari e postali</t>
  </si>
  <si>
    <t xml:space="preserve">     2) Assegni</t>
  </si>
  <si>
    <t xml:space="preserve">     3) Denaro e valori in cassa</t>
  </si>
  <si>
    <t xml:space="preserve">        TOTALE (IV)</t>
  </si>
  <si>
    <t>TOTALE ATTIVO CIRCOLANTE (C )</t>
  </si>
  <si>
    <t>D) RATEI E RISCONTI (TOTALE)</t>
  </si>
  <si>
    <t xml:space="preserve">       Ratei e risconti</t>
  </si>
  <si>
    <t xml:space="preserve">       Costi anticipati</t>
  </si>
  <si>
    <t xml:space="preserve">       Disaggio su prestiti</t>
  </si>
  <si>
    <t>TOTALE RATEI E RISCONTI ( D )</t>
  </si>
  <si>
    <t>TOTALE (A + B + C + D)</t>
  </si>
  <si>
    <t>PASSIVO</t>
  </si>
  <si>
    <t>A) PATRIMONIO NETTO</t>
  </si>
  <si>
    <t xml:space="preserve">    I - Capitale</t>
  </si>
  <si>
    <t xml:space="preserve">    II - Riserva di sovrapprezzo azioni</t>
  </si>
  <si>
    <t xml:space="preserve">   III - Riserva di rivalutazione</t>
  </si>
  <si>
    <t xml:space="preserve">  IV - Riserva legale</t>
  </si>
  <si>
    <t xml:space="preserve">   V - Riserva per azioni proprie in portafoglio</t>
  </si>
  <si>
    <t xml:space="preserve">  VI - Riserva statutarie</t>
  </si>
  <si>
    <t xml:space="preserve">  VII - Altre riserve distintamente indicate</t>
  </si>
  <si>
    <t xml:space="preserve">        Riserva straordinaria</t>
  </si>
  <si>
    <t xml:space="preserve">        Riserva da arrotondamenti</t>
  </si>
  <si>
    <t>VIII - Utile (perdite) portate a nuovo</t>
  </si>
  <si>
    <t xml:space="preserve"> IX - Utile (perdita) dell'esercizio </t>
  </si>
  <si>
    <t>TOTALE PATRIMONIO NETTO ( A )</t>
  </si>
  <si>
    <t>B) FONDI PER RISCHI ED ONERI</t>
  </si>
  <si>
    <t xml:space="preserve">     1) Per trattamento di quiescenza ed obblighi simili</t>
  </si>
  <si>
    <t xml:space="preserve">     2) Per imposte, anche differite</t>
  </si>
  <si>
    <t>TOTALE FONDI PER RISCHI ED ONERI ( B )</t>
  </si>
  <si>
    <t>C) TRATTAMENTO DI FINE RAPPORTO</t>
  </si>
  <si>
    <t>D) DEBITI</t>
  </si>
  <si>
    <t xml:space="preserve">     1) Obbligazioni (totale)</t>
  </si>
  <si>
    <t xml:space="preserve">     2) Obbligazioni convertibili </t>
  </si>
  <si>
    <t xml:space="preserve">     3) Debiti verso soci per finanziamenti</t>
  </si>
  <si>
    <t xml:space="preserve">     4) Debiti verso banche (totale)</t>
  </si>
  <si>
    <t xml:space="preserve">     5) Debiti verso altri finanziatori </t>
  </si>
  <si>
    <t xml:space="preserve">     6) Acconti </t>
  </si>
  <si>
    <t xml:space="preserve">     7) Debiti verso fornitori (totale)</t>
  </si>
  <si>
    <t xml:space="preserve">     8) Debiti rappresentati da titoli di credito</t>
  </si>
  <si>
    <t xml:space="preserve">     9) Debiti verso imprese controllate </t>
  </si>
  <si>
    <t xml:space="preserve">   10) Debiti verso imprese collegate </t>
  </si>
  <si>
    <t xml:space="preserve">   11) Debiti verso imprese controllanti (totale)</t>
  </si>
  <si>
    <t xml:space="preserve">   12) Debiti tributari (totale)</t>
  </si>
  <si>
    <t xml:space="preserve">   13) Debiti verso Istituti di prev. e sicurezza sociale (totale)</t>
  </si>
  <si>
    <t xml:space="preserve">   14) Altri debiti</t>
  </si>
  <si>
    <t>TOTALE DEBITI ( D )</t>
  </si>
  <si>
    <t>E) RATEI E RISCONTI</t>
  </si>
  <si>
    <t xml:space="preserve">      Ratei e risconti</t>
  </si>
  <si>
    <t xml:space="preserve">      Aggio su prestiti</t>
  </si>
  <si>
    <t>TOTALE RATEI E RISCONTI ( E )</t>
  </si>
  <si>
    <t>TOTALE (A + B + C + D + E)</t>
  </si>
  <si>
    <t>CONTI D'ORDINE</t>
  </si>
  <si>
    <t>Beni in leasing</t>
  </si>
  <si>
    <t>Fideiussioni</t>
  </si>
  <si>
    <t>TOTALE CONTI D'ORDINE</t>
  </si>
  <si>
    <t>CONTO ECONOMICO</t>
  </si>
  <si>
    <t>A) VALORE DELLA PRODUZIONE</t>
  </si>
  <si>
    <t xml:space="preserve">   1) Ricavi delle vendite e delle prestazioni</t>
  </si>
  <si>
    <t xml:space="preserve">   2) Variazioni delle rimanenze di prodotti in corso</t>
  </si>
  <si>
    <t xml:space="preserve">        di lavorazione, semilavorati e finiti</t>
  </si>
  <si>
    <t xml:space="preserve">   3) Variazioni dei lavori in corso su ordinazione</t>
  </si>
  <si>
    <t xml:space="preserve">   4) Incrementi di immobilizzazioni per lavori interni</t>
  </si>
  <si>
    <t xml:space="preserve">   5) Altri ricavi e proventi (totale)</t>
  </si>
  <si>
    <t xml:space="preserve">       Altri ricavi </t>
  </si>
  <si>
    <t xml:space="preserve">       Contributi in conto esercizio</t>
  </si>
  <si>
    <t>TOTALE VALORE DELLA PRODUZIONE</t>
  </si>
  <si>
    <t>B) COSTI DELLA PRODUZIONE</t>
  </si>
  <si>
    <t xml:space="preserve">   6) Per materie prime,sussidiarie, di consumo e di merci</t>
  </si>
  <si>
    <t xml:space="preserve">   7) Per servizi</t>
  </si>
  <si>
    <t xml:space="preserve">   8) Per godimento beni di terzi</t>
  </si>
  <si>
    <t xml:space="preserve">   9) Per il personale (totale)</t>
  </si>
  <si>
    <t xml:space="preserve">        a) Salari e stipendi</t>
  </si>
  <si>
    <t xml:space="preserve">        b) Oneri sociali</t>
  </si>
  <si>
    <t xml:space="preserve">        c) Trattamento di fine rapporto</t>
  </si>
  <si>
    <t xml:space="preserve">        d) Trattamento di quiescenza e simili</t>
  </si>
  <si>
    <t xml:space="preserve">        e) Altri costi</t>
  </si>
  <si>
    <t>10) Ammortamenti e svalutazioni (totale)</t>
  </si>
  <si>
    <t xml:space="preserve">        a) Ammortamento delle immobilizzazioni immateriali</t>
  </si>
  <si>
    <t xml:space="preserve">        b) Ammortamento delle immobilizzazioni materiali</t>
  </si>
  <si>
    <t xml:space="preserve">        c) Altre svalutazioni delle immobilizzazioni</t>
  </si>
  <si>
    <t xml:space="preserve">        d) Svalutazione dei crediti compresi nell'attivo circolante </t>
  </si>
  <si>
    <t xml:space="preserve">            e delle disponibilità liquide</t>
  </si>
  <si>
    <t xml:space="preserve">11) Variazioni delle rimanenze di materie prime, sussidiarie, </t>
  </si>
  <si>
    <t xml:space="preserve">        di consumo e merci</t>
  </si>
  <si>
    <t>12) Accantonamenti per rischi</t>
  </si>
  <si>
    <t>13) Altri accantonamenti</t>
  </si>
  <si>
    <t>14) Oneri diversi di gestione</t>
  </si>
  <si>
    <t>TOTALE COSTI DELLA PRODUZIONE</t>
  </si>
  <si>
    <t>DIFFERENZA TRA VALORE E COSTI DELLA PRODUZIONE</t>
  </si>
  <si>
    <t>C) PROVENTI ED ONERI FINANZIARI</t>
  </si>
  <si>
    <t>15) Proventi da partecipazioni (totale)</t>
  </si>
  <si>
    <t xml:space="preserve">       Relativi ad imprese controllate</t>
  </si>
  <si>
    <t xml:space="preserve">       Relativi ad imprese collegate</t>
  </si>
  <si>
    <t xml:space="preserve">       Relativi ad altre imprese</t>
  </si>
  <si>
    <t>16) Altri proventi finanziari</t>
  </si>
  <si>
    <t xml:space="preserve">      a) Da crediti iscritti nelle immobilizzazioni</t>
  </si>
  <si>
    <t xml:space="preserve">           Da crediti da imprese controllate</t>
  </si>
  <si>
    <t xml:space="preserve">           Da crediti da imprese collegate</t>
  </si>
  <si>
    <t xml:space="preserve">           Da crediti da imprese controllanti</t>
  </si>
  <si>
    <t xml:space="preserve">           Da crediti da altre imprese</t>
  </si>
  <si>
    <t xml:space="preserve">      b) Da titoli iscritti nelle immobilizzazioni </t>
  </si>
  <si>
    <t xml:space="preserve">          che non costituiscono partecipazioni</t>
  </si>
  <si>
    <t xml:space="preserve">      c) Da titoli iscritti nell'attivo circolante </t>
  </si>
  <si>
    <t xml:space="preserve">      d) Proventi diversi dai precedenti</t>
  </si>
  <si>
    <t xml:space="preserve">           Da imprese controllate</t>
  </si>
  <si>
    <t xml:space="preserve">           Da imprese collegate</t>
  </si>
  <si>
    <t xml:space="preserve">           Da imprese controllanti</t>
  </si>
  <si>
    <t xml:space="preserve">           Altri proventi</t>
  </si>
  <si>
    <t>17) Interessi ed altri oneri finanziari</t>
  </si>
  <si>
    <t xml:space="preserve">        Verso imprese controllate</t>
  </si>
  <si>
    <t xml:space="preserve">        Verso imprese collegate</t>
  </si>
  <si>
    <t xml:space="preserve">        Verso imprese controllanti</t>
  </si>
  <si>
    <t xml:space="preserve">        Altri interessi ed oneri finanziari</t>
  </si>
  <si>
    <t>17-bis) Utili e perdite su cambi</t>
  </si>
  <si>
    <t>TOTALE PROVENTI ED ONERI FINANZIARI</t>
  </si>
  <si>
    <t>D) RETTIFICHE DI VALORE DI ATTIVITA' FINANZIARIE</t>
  </si>
  <si>
    <t>18) Rivalutazioni (totale)</t>
  </si>
  <si>
    <t xml:space="preserve">       a) Di partecipazioni</t>
  </si>
  <si>
    <t xml:space="preserve">       b) Di immobilizzazioni finanziarie che non </t>
  </si>
  <si>
    <t xml:space="preserve">           costituiscono immobilizzazioni</t>
  </si>
  <si>
    <t xml:space="preserve">     3) Altri fondi</t>
  </si>
  <si>
    <t xml:space="preserve">       c) Di titoli iscritti nell'attivo circolante che non </t>
  </si>
  <si>
    <t>19) Svalutazioni (totale)</t>
  </si>
  <si>
    <t>TOTALE RETTIFICHE</t>
  </si>
  <si>
    <t>E) PROVENTI ED ONERI STRAORDINARI</t>
  </si>
  <si>
    <t>20) Proventi (totale)</t>
  </si>
  <si>
    <t xml:space="preserve">       Plusvalenze da alienazione non scrivibili al n. 5</t>
  </si>
  <si>
    <t xml:space="preserve">       Altri proventi</t>
  </si>
  <si>
    <t>21) Oneri (totale)</t>
  </si>
  <si>
    <t xml:space="preserve">        Minusvalenze da alienazione non iscrivibili al n.14</t>
  </si>
  <si>
    <t xml:space="preserve">        Imposte relative ai numeri precedenti</t>
  </si>
  <si>
    <t xml:space="preserve">        Altri oneri</t>
  </si>
  <si>
    <t>TOTALE PARTITE STRAORDINARIE</t>
  </si>
  <si>
    <t>RISULTATO PRIMA DELLE IMPOSTE</t>
  </si>
  <si>
    <t>22) Imposte sul reddito dell'esercizio, correnti, differite e anticipate</t>
  </si>
  <si>
    <t>23) UTILE (PERDITA) DELL'ESERCIZIO</t>
  </si>
  <si>
    <t>Ratei e risconti passivi esigibili entro l'esercizio successivo</t>
  </si>
  <si>
    <t>Ratei e risconti passivi esigibili oltre l'esercizio successivo</t>
  </si>
  <si>
    <t>Riserva legale</t>
  </si>
  <si>
    <t>IMPIEGHI</t>
  </si>
  <si>
    <t>ATTIVO CORRENTE</t>
  </si>
  <si>
    <t>LIQUIDITÀ IMMEDIATE</t>
  </si>
  <si>
    <t>Depositi bancari e postali</t>
  </si>
  <si>
    <t>Assegni</t>
  </si>
  <si>
    <t>Denaro e valori in cassa</t>
  </si>
  <si>
    <t xml:space="preserve">          TOTALE LIQUIDITÀ IMMEDIATE</t>
  </si>
  <si>
    <t>LIQUIDITÀ DIFFERITE</t>
  </si>
  <si>
    <t>Crediti v/soci per la parte richiamata</t>
  </si>
  <si>
    <t>Crediti v\clienti esigibili entro l'esercizio successivo</t>
  </si>
  <si>
    <t>Crediti v\altri esigibili entro l'esercizio successivo</t>
  </si>
  <si>
    <t>Altri titoli</t>
  </si>
  <si>
    <t xml:space="preserve">          TOTALE LIQUIDITÀ DIFFERITE</t>
  </si>
  <si>
    <t>RIMANENZE</t>
  </si>
  <si>
    <t>Materie prime, sussidiarie e di consumo</t>
  </si>
  <si>
    <t>Prodotti in corso di lavorazione e semilavorati</t>
  </si>
  <si>
    <t>Lavori in corso su ordinazione</t>
  </si>
  <si>
    <t>Prodotti finiti e merci</t>
  </si>
  <si>
    <t>Acconti</t>
  </si>
  <si>
    <t xml:space="preserve">          TOTALE RIMANENZE</t>
  </si>
  <si>
    <t>TOTALE ATTIVO CORRENTE</t>
  </si>
  <si>
    <t>ATTIVO IMMOBILIZZATO</t>
  </si>
  <si>
    <t>Immobilizzazioni Immateriali</t>
  </si>
  <si>
    <t xml:space="preserve">          TOTALE ATTIVO IMMOBILIZZATO</t>
  </si>
  <si>
    <t>TOTALE IMPIEGHI</t>
  </si>
  <si>
    <t>PASSIVITÀ CORRENTI</t>
  </si>
  <si>
    <r>
      <t xml:space="preserve">     4) Azioni proprie </t>
    </r>
    <r>
      <rPr>
        <i/>
        <sz val="10"/>
        <rFont val="Arial"/>
        <family val="2"/>
      </rPr>
      <t>con sep. indic. del valore nominale complessivo:</t>
    </r>
  </si>
  <si>
    <r>
      <t xml:space="preserve">     5) Azioni proprie </t>
    </r>
    <r>
      <rPr>
        <i/>
        <sz val="10"/>
        <rFont val="Arial"/>
        <family val="2"/>
      </rPr>
      <t>con sep. indic. del valore nominale complessivo:</t>
    </r>
  </si>
  <si>
    <t>Fondi per rischi e oneri esigibili entro l'esercizio successivo</t>
  </si>
  <si>
    <t>Obbligazioni esigibili entro l'esercizio successivo</t>
  </si>
  <si>
    <t>Debiti v\banche esigibili entro l'esercizio successivo</t>
  </si>
  <si>
    <t>Debiti v\fornitori esigibili entro l'esercizio successivo</t>
  </si>
  <si>
    <t>Debiti rappresentati da titoli di credito esigibili entro l'eserc.</t>
  </si>
  <si>
    <t>Debiti tributari esigibili entro l'esercizio successivo</t>
  </si>
  <si>
    <t>Debiti v\Istituti di previdenza esigibili entro l'es. successivo</t>
  </si>
  <si>
    <t xml:space="preserve">          TOTALE PASSIVITÀ CORRENTI</t>
  </si>
  <si>
    <t>PASSIVITÀ CONSOLIDATE</t>
  </si>
  <si>
    <t>Fondi per rischi ed oneri esigibili oltre l'esercizio successivo</t>
  </si>
  <si>
    <t>Obbligazioni esigibili oltre l'esercizio successivo</t>
  </si>
  <si>
    <t>Debiti v\banche esigibili oltre l'esercizio successivo</t>
  </si>
  <si>
    <t>Trattamento di  fine rapporto</t>
  </si>
  <si>
    <t xml:space="preserve">          TOTALE PASSIVITÀ CONSOLIDATE</t>
  </si>
  <si>
    <t>PATRIMONIO NETTO</t>
  </si>
  <si>
    <t>Capitale sociale</t>
  </si>
  <si>
    <t xml:space="preserve">Altre riserve </t>
  </si>
  <si>
    <t>Utile (perdite) portate a nuovo</t>
  </si>
  <si>
    <t>Utile dell'esercizio</t>
  </si>
  <si>
    <t xml:space="preserve">              TOTALE PATRIMONIO NETTO</t>
  </si>
  <si>
    <t>TOTALE FONTI</t>
  </si>
  <si>
    <t>RICAVI NETTI DI VENDITA</t>
  </si>
  <si>
    <t>Per godimento beni di terzi</t>
  </si>
  <si>
    <t>Oneri diversi di gestione</t>
  </si>
  <si>
    <t>Variazioni delle rim. di prod. in corso di lav., semilavorati e finiti</t>
  </si>
  <si>
    <t>Variazioni dei lavori in corso su ordinazione</t>
  </si>
  <si>
    <t>Altri ricavi e proventi</t>
  </si>
  <si>
    <t>REDDITO OPERATIVO DELLA GEST. CARATTERISTICA</t>
  </si>
  <si>
    <t>REDDITO OPERATIVO</t>
  </si>
  <si>
    <t>RISULTATO NETTO (UTILE DELL'ESERCIZIO)</t>
  </si>
  <si>
    <t>+/- Risultato della gestione accessoria</t>
  </si>
  <si>
    <t>+/- Risultato della gestione finanziaria</t>
  </si>
  <si>
    <t>+/- Risultato della gestione straordinaria</t>
  </si>
  <si>
    <t>CONTO ECONOMICO A VALORE AGGIUNTO</t>
  </si>
  <si>
    <t>VALORE DELLA PRODUZIONE OTTENUTA</t>
  </si>
  <si>
    <t>COSTI PER CONSUMI DI MATERIE E SERVIZI</t>
  </si>
  <si>
    <t>Per materie prime, sussidiarie e di merci</t>
  </si>
  <si>
    <t xml:space="preserve">Per servizi </t>
  </si>
  <si>
    <t>Variazioni delle rimanenze di materie prime e sussidiarie</t>
  </si>
  <si>
    <t>VALORE AGGIUNTO</t>
  </si>
  <si>
    <t>MARGINE OPERATIVO LORDO</t>
  </si>
  <si>
    <t>Ammortamenti e svalutazioni</t>
  </si>
  <si>
    <t>RISULTATO DELLA GESTIONE CORRENTE</t>
  </si>
  <si>
    <t>Imposte sul reddito d'esercizio</t>
  </si>
  <si>
    <t>01.09.23</t>
  </si>
  <si>
    <t>Costi anticipati</t>
  </si>
  <si>
    <t>01.05.05</t>
  </si>
  <si>
    <t>Crediti v/controllate</t>
  </si>
  <si>
    <t>01.05.06</t>
  </si>
  <si>
    <t>Crediti v/collegate</t>
  </si>
  <si>
    <t>01.05.07</t>
  </si>
  <si>
    <t>Crediti v/controllanti</t>
  </si>
  <si>
    <t>02.06.12</t>
  </si>
  <si>
    <t>Debiti v/imprese controllate</t>
  </si>
  <si>
    <t>02.06.13</t>
  </si>
  <si>
    <t>Debiti v/imprese collegate</t>
  </si>
  <si>
    <t>02.06.14</t>
  </si>
  <si>
    <t>Debiti v/imprese controllanti</t>
  </si>
  <si>
    <t>03.04.82</t>
  </si>
  <si>
    <t>03.04.83</t>
  </si>
  <si>
    <t>03.04.84</t>
  </si>
  <si>
    <t>Interessi attivi v/imprese controllate</t>
  </si>
  <si>
    <t>Interessi attivi v/imprese collegate</t>
  </si>
  <si>
    <t>Interessi attivi v/imprese controllanti</t>
  </si>
  <si>
    <t>04.12.62</t>
  </si>
  <si>
    <t>04.12.63</t>
  </si>
  <si>
    <t>04.12.64</t>
  </si>
  <si>
    <t>Interessi passivi v/imprese controllate</t>
  </si>
  <si>
    <t>Interessi passivi v/imprese collegate</t>
  </si>
  <si>
    <t>Interessi passivi v/imprese controllanti</t>
  </si>
  <si>
    <t>01.05.08</t>
  </si>
  <si>
    <t>Crediti in factoring</t>
  </si>
  <si>
    <t>Erario c/Ires</t>
  </si>
  <si>
    <t>01.06.15</t>
  </si>
  <si>
    <t>Crediti per imposte anticipate</t>
  </si>
  <si>
    <t>02.01.14</t>
  </si>
  <si>
    <t>Riserva per ammortamenti anticipati</t>
  </si>
  <si>
    <t>02.02.02</t>
  </si>
  <si>
    <t>Fondo imposte differite</t>
  </si>
  <si>
    <t>02.05.04</t>
  </si>
  <si>
    <t>Banche c/anticipi su fatture</t>
  </si>
  <si>
    <t>02.05.42</t>
  </si>
  <si>
    <t>Factor c/c</t>
  </si>
  <si>
    <t>Debiti v/fornitori esteri</t>
  </si>
  <si>
    <t>Debiti per IRES</t>
  </si>
  <si>
    <t>03.01.12</t>
  </si>
  <si>
    <t>Semilavorati c/vendite</t>
  </si>
  <si>
    <t>03.01.13</t>
  </si>
  <si>
    <t>Vendite estere</t>
  </si>
  <si>
    <t>03.01.22</t>
  </si>
  <si>
    <t>Lavorazioni per conto terzi</t>
  </si>
  <si>
    <t>03.02.11</t>
  </si>
  <si>
    <t>Costi di ricerca e sviluppo patrimonializzati</t>
  </si>
  <si>
    <t>03.05.51</t>
  </si>
  <si>
    <t>Contributi in c/esercizio</t>
  </si>
  <si>
    <t>Contributi in c/capitale</t>
  </si>
  <si>
    <t>03.05.61</t>
  </si>
  <si>
    <t>Acquisti esteri</t>
  </si>
  <si>
    <t>04.02.22</t>
  </si>
  <si>
    <t>Lavorazioni presso terzi</t>
  </si>
  <si>
    <t>04.02.83</t>
  </si>
  <si>
    <t>Competenze factor</t>
  </si>
  <si>
    <t>04.12.52</t>
  </si>
  <si>
    <t>Interessi di factoring</t>
  </si>
  <si>
    <t>IRES dell'esercizio</t>
  </si>
  <si>
    <t>04.15.21</t>
  </si>
  <si>
    <t>Imposte dell'esercizio</t>
  </si>
  <si>
    <t>04.15.22</t>
  </si>
  <si>
    <t>Imposte differite</t>
  </si>
  <si>
    <t>01.03.30</t>
  </si>
  <si>
    <t>01.05.25</t>
  </si>
  <si>
    <t xml:space="preserve">        Importi esigibili entro l'esercizio successivo </t>
  </si>
  <si>
    <t>Crediti v/clienti esigibili oltre l'anno</t>
  </si>
  <si>
    <t>01.06.73</t>
  </si>
  <si>
    <t>Crediti v/altri esigibili oltre l'anno</t>
  </si>
  <si>
    <t>01.06.50</t>
  </si>
  <si>
    <t>Azionisti c/reintegro parte da richiam.</t>
  </si>
  <si>
    <t>02.05.53</t>
  </si>
  <si>
    <t>Debiti v/banche esigibili oltre l'anno</t>
  </si>
  <si>
    <t>02.05.54</t>
  </si>
  <si>
    <t>Prestiti obbligazionari oltre l'anno</t>
  </si>
  <si>
    <t>02.06.22</t>
  </si>
  <si>
    <t>Debiti v/fornitori esigibili oltre l'anno</t>
  </si>
  <si>
    <t>02.07.16</t>
  </si>
  <si>
    <t>Debiti tributari oltre l'esercizio</t>
  </si>
  <si>
    <t>02.08.02</t>
  </si>
  <si>
    <t>Debiti v/Istituti di previdenza oltre l'eser.</t>
  </si>
  <si>
    <t>02.08.62</t>
  </si>
  <si>
    <t>Altri debiti esigibili oltre l'esercizio</t>
  </si>
  <si>
    <t>Crediti v/controllate entro l'esercizio</t>
  </si>
  <si>
    <r>
      <t>B) IMMOBILIZZAZIONI</t>
    </r>
    <r>
      <rPr>
        <b/>
        <sz val="10"/>
        <color indexed="17"/>
        <rFont val="Arial"/>
        <family val="2"/>
      </rPr>
      <t xml:space="preserve"> </t>
    </r>
    <r>
      <rPr>
        <i/>
        <sz val="10"/>
        <rFont val="Arial"/>
        <family val="2"/>
      </rPr>
      <t>con sep. indic. di quelle concesse in locaz. fin.</t>
    </r>
  </si>
  <si>
    <t>ANALISI PATRIMONIALE E FINANZIARIA</t>
  </si>
  <si>
    <t xml:space="preserve">Valori strumentali all'analisi patrimoniale e finanziaria </t>
  </si>
  <si>
    <t>GRADO DI CAPITALIZZAZIONE</t>
  </si>
  <si>
    <t>MARGINE DI TESORERIA</t>
  </si>
  <si>
    <r>
      <t xml:space="preserve">Attivo corrente - Debiti a breve </t>
    </r>
    <r>
      <rPr>
        <sz val="10"/>
        <color indexed="10"/>
        <rFont val="Arial"/>
        <family val="2"/>
      </rPr>
      <t>(Ac - Pb)</t>
    </r>
  </si>
  <si>
    <r>
      <t xml:space="preserve">Disp.liquide + Disp.finanziarie - Debitia breve </t>
    </r>
    <r>
      <rPr>
        <sz val="10"/>
        <color indexed="10"/>
        <rFont val="Arial"/>
        <family val="2"/>
      </rPr>
      <t>(Di + Df) - Pb</t>
    </r>
  </si>
  <si>
    <r>
      <t xml:space="preserve">Capitale proprio - Attivo immobilizzato </t>
    </r>
    <r>
      <rPr>
        <sz val="10"/>
        <color indexed="10"/>
        <rFont val="Arial"/>
        <family val="2"/>
      </rPr>
      <t>(Cp - Im)</t>
    </r>
  </si>
  <si>
    <r>
      <t xml:space="preserve">Capitale Permanente - Attivo immobilizzato </t>
    </r>
    <r>
      <rPr>
        <sz val="10"/>
        <color indexed="10"/>
        <rFont val="Arial"/>
        <family val="2"/>
      </rPr>
      <t>((Cn+Pc) - Im)</t>
    </r>
  </si>
  <si>
    <r>
      <t xml:space="preserve">Ricavi di vendita/Totale impieghi </t>
    </r>
    <r>
      <rPr>
        <sz val="10"/>
        <color indexed="10"/>
        <rFont val="Arial"/>
        <family val="2"/>
      </rPr>
      <t>(Rv / Ti)</t>
    </r>
  </si>
  <si>
    <r>
      <t xml:space="preserve">Totale impieghi/Capitale proprio </t>
    </r>
    <r>
      <rPr>
        <sz val="10"/>
        <color indexed="10"/>
        <rFont val="Arial"/>
        <family val="2"/>
      </rPr>
      <t>(Ti / Cp)</t>
    </r>
  </si>
  <si>
    <t>se l'indice è &gt; di 2, l'impresa è in fortemente indebitata</t>
  </si>
  <si>
    <r>
      <t xml:space="preserve">(Utile netto d'esercizio/Reddito operativo)*100 </t>
    </r>
    <r>
      <rPr>
        <sz val="10"/>
        <color indexed="10"/>
        <rFont val="Arial"/>
        <family val="2"/>
      </rPr>
      <t>(Ue/Ro)*100</t>
    </r>
  </si>
  <si>
    <r>
      <t xml:space="preserve">(Oneri finanziari totali/Capitale di debito)*100 </t>
    </r>
    <r>
      <rPr>
        <sz val="10"/>
        <color indexed="10"/>
        <rFont val="Arial"/>
        <family val="2"/>
      </rPr>
      <t>(Of / (Pb + Pc))*100</t>
    </r>
  </si>
  <si>
    <r>
      <t>(Reddito operativo/Totale impieghi)*100</t>
    </r>
    <r>
      <rPr>
        <sz val="10"/>
        <color indexed="10"/>
        <rFont val="Arial"/>
        <family val="2"/>
      </rPr>
      <t xml:space="preserve"> (Ro/Ti)*100</t>
    </r>
  </si>
  <si>
    <t>Amm.to attrezzature industriali</t>
  </si>
  <si>
    <t>GRADO DI REMUNERAZIONE DEL RISCHIO (R.O.E.)</t>
  </si>
  <si>
    <t>Debiti v\fornitori esigibili oltre l'esercizio successivo</t>
  </si>
  <si>
    <r>
      <t xml:space="preserve">Riserva rivalutazione </t>
    </r>
    <r>
      <rPr>
        <i/>
        <sz val="10"/>
        <rFont val="Verdana"/>
        <family val="2"/>
      </rPr>
      <t>ex lege…</t>
    </r>
  </si>
  <si>
    <t>Riclassificazione Conto Economico</t>
  </si>
  <si>
    <t>Riclassificazione Stato Patrimoniale</t>
  </si>
  <si>
    <t xml:space="preserve">FONTI DI FINANZIAMENTO </t>
  </si>
  <si>
    <t>20XX</t>
  </si>
  <si>
    <t>20XX-1</t>
  </si>
  <si>
    <t>31/12/20XX</t>
  </si>
  <si>
    <t>31/12/20XX-1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</si>
</sst>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_-[$€]\ * #,##0.00_-;\-[$€]\ * #,##0.00_-;_-[$€]\ * &quot;-&quot;??_-;_-@_-"/>
    <numFmt numFmtId="172" formatCode="#,##0.00_ ;\-#,##0.00\ "/>
    <numFmt numFmtId="173" formatCode="#,##0_ ;\-#,##0\ "/>
    <numFmt numFmtId="174" formatCode="00000"/>
    <numFmt numFmtId="175" formatCode="#,##0.0"/>
    <numFmt numFmtId="176" formatCode="#,##0.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0"/>
    <numFmt numFmtId="187" formatCode="0.000000000"/>
    <numFmt numFmtId="188" formatCode="0.0%"/>
    <numFmt numFmtId="189" formatCode="d/m"/>
    <numFmt numFmtId="190" formatCode="0.0"/>
    <numFmt numFmtId="191" formatCode="_-* #,##0.0000_-;\-* #,##0.0000_-;_-* &quot;-&quot;_-;_-@_-"/>
    <numFmt numFmtId="192" formatCode="0.00000000000"/>
    <numFmt numFmtId="193" formatCode="0.000%"/>
    <numFmt numFmtId="194" formatCode="#,##0.00;[Red]#,##0.00"/>
    <numFmt numFmtId="195" formatCode="[$-410]dddd\ d\ mmmm\ yyyy"/>
    <numFmt numFmtId="196" formatCode="mmm\-yyyy"/>
    <numFmt numFmtId="197" formatCode="&quot;€&quot;\ #,##0.00"/>
  </numFmts>
  <fonts count="49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Century Schoolbook"/>
      <family val="1"/>
    </font>
    <font>
      <b/>
      <sz val="10"/>
      <name val="Century Schoolbook"/>
      <family val="1"/>
    </font>
    <font>
      <b/>
      <sz val="10"/>
      <name val="Book Antiqua"/>
      <family val="1"/>
    </font>
    <font>
      <b/>
      <sz val="10"/>
      <color indexed="48"/>
      <name val="Century Schoolbook"/>
      <family val="1"/>
    </font>
    <font>
      <b/>
      <sz val="10"/>
      <color indexed="57"/>
      <name val="Times New Roman"/>
      <family val="1"/>
    </font>
    <font>
      <b/>
      <sz val="10"/>
      <color indexed="57"/>
      <name val="Arial"/>
      <family val="2"/>
    </font>
    <font>
      <b/>
      <sz val="10"/>
      <color indexed="48"/>
      <name val="Baskerville Old Face"/>
      <family val="1"/>
    </font>
    <font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8.25"/>
      <name val="Arial"/>
      <family val="0"/>
    </font>
    <font>
      <b/>
      <sz val="20"/>
      <color indexed="10"/>
      <name val="Comic Sans MS"/>
      <family val="4"/>
    </font>
    <font>
      <b/>
      <i/>
      <sz val="10"/>
      <color indexed="10"/>
      <name val="Arial"/>
      <family val="2"/>
    </font>
    <font>
      <b/>
      <i/>
      <sz val="1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sz val="14"/>
      <name val="Batang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20"/>
      <color indexed="48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name val="Verdana"/>
      <family val="2"/>
    </font>
    <font>
      <b/>
      <sz val="20"/>
      <name val="Batang"/>
      <family val="1"/>
    </font>
    <font>
      <b/>
      <sz val="23"/>
      <name val="Batang"/>
      <family val="1"/>
    </font>
    <font>
      <b/>
      <sz val="12"/>
      <color indexed="17"/>
      <name val="Arial"/>
      <family val="2"/>
    </font>
    <font>
      <b/>
      <sz val="15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10" fillId="0" borderId="2" xfId="19" applyNumberFormat="1" applyFont="1" applyBorder="1" applyAlignment="1">
      <alignment horizontal="right"/>
    </xf>
    <xf numFmtId="3" fontId="9" fillId="2" borderId="3" xfId="19" applyNumberFormat="1" applyFont="1" applyFill="1" applyBorder="1" applyAlignment="1">
      <alignment horizontal="right"/>
    </xf>
    <xf numFmtId="0" fontId="2" fillId="0" borderId="4" xfId="0" applyFont="1" applyBorder="1" applyAlignment="1">
      <alignment/>
    </xf>
    <xf numFmtId="3" fontId="0" fillId="3" borderId="2" xfId="19" applyNumberFormat="1" applyFont="1" applyFill="1" applyBorder="1" applyAlignment="1">
      <alignment horizontal="right"/>
    </xf>
    <xf numFmtId="3" fontId="0" fillId="0" borderId="2" xfId="19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3" borderId="3" xfId="19" applyNumberFormat="1" applyFont="1" applyFill="1" applyBorder="1" applyAlignment="1">
      <alignment horizontal="right"/>
    </xf>
    <xf numFmtId="3" fontId="9" fillId="2" borderId="2" xfId="19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2" borderId="3" xfId="19" applyNumberFormat="1" applyFont="1" applyFill="1" applyBorder="1" applyAlignment="1">
      <alignment horizontal="right"/>
    </xf>
    <xf numFmtId="3" fontId="0" fillId="2" borderId="5" xfId="19" applyNumberFormat="1" applyFont="1" applyFill="1" applyBorder="1" applyAlignment="1">
      <alignment horizontal="right"/>
    </xf>
    <xf numFmtId="3" fontId="9" fillId="2" borderId="6" xfId="19" applyNumberFormat="1" applyFont="1" applyFill="1" applyBorder="1" applyAlignment="1">
      <alignment horizontal="right"/>
    </xf>
    <xf numFmtId="0" fontId="5" fillId="0" borderId="4" xfId="0" applyFont="1" applyBorder="1" applyAlignment="1">
      <alignment/>
    </xf>
    <xf numFmtId="3" fontId="5" fillId="2" borderId="2" xfId="19" applyNumberFormat="1" applyFont="1" applyFill="1" applyBorder="1" applyAlignment="1">
      <alignment horizontal="right"/>
    </xf>
    <xf numFmtId="3" fontId="9" fillId="2" borderId="7" xfId="19" applyNumberFormat="1" applyFont="1" applyFill="1" applyBorder="1" applyAlignment="1">
      <alignment horizontal="right"/>
    </xf>
    <xf numFmtId="3" fontId="9" fillId="0" borderId="2" xfId="19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3" fontId="5" fillId="2" borderId="7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left"/>
    </xf>
    <xf numFmtId="3" fontId="5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19" applyNumberFormat="1" applyFont="1" applyBorder="1" applyAlignment="1">
      <alignment horizontal="right"/>
    </xf>
    <xf numFmtId="3" fontId="4" fillId="3" borderId="7" xfId="19" applyNumberFormat="1" applyFont="1" applyFill="1" applyBorder="1" applyAlignment="1">
      <alignment horizontal="right"/>
    </xf>
    <xf numFmtId="3" fontId="9" fillId="3" borderId="2" xfId="19" applyNumberFormat="1" applyFont="1" applyFill="1" applyBorder="1" applyAlignment="1">
      <alignment horizontal="right"/>
    </xf>
    <xf numFmtId="3" fontId="0" fillId="0" borderId="10" xfId="19" applyNumberFormat="1" applyFont="1" applyBorder="1" applyAlignment="1">
      <alignment horizontal="right"/>
    </xf>
    <xf numFmtId="3" fontId="0" fillId="3" borderId="10" xfId="19" applyNumberFormat="1" applyFont="1" applyFill="1" applyBorder="1" applyAlignment="1">
      <alignment horizontal="right"/>
    </xf>
    <xf numFmtId="3" fontId="0" fillId="3" borderId="11" xfId="19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/>
    </xf>
    <xf numFmtId="3" fontId="0" fillId="3" borderId="13" xfId="19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19" applyNumberFormat="1" applyFont="1" applyAlignment="1">
      <alignment horizontal="right"/>
    </xf>
    <xf numFmtId="0" fontId="0" fillId="0" borderId="14" xfId="0" applyFont="1" applyBorder="1" applyAlignment="1">
      <alignment/>
    </xf>
    <xf numFmtId="3" fontId="5" fillId="2" borderId="2" xfId="0" applyNumberFormat="1" applyFont="1" applyFill="1" applyBorder="1" applyAlignment="1">
      <alignment/>
    </xf>
    <xf numFmtId="3" fontId="0" fillId="0" borderId="2" xfId="19" applyNumberFormat="1" applyFont="1" applyFill="1" applyBorder="1" applyAlignment="1">
      <alignment horizontal="right"/>
    </xf>
    <xf numFmtId="3" fontId="5" fillId="0" borderId="2" xfId="19" applyNumberFormat="1" applyFont="1" applyBorder="1" applyAlignment="1">
      <alignment horizontal="right"/>
    </xf>
    <xf numFmtId="3" fontId="4" fillId="2" borderId="15" xfId="19" applyNumberFormat="1" applyFont="1" applyFill="1" applyBorder="1" applyAlignment="1">
      <alignment horizontal="right"/>
    </xf>
    <xf numFmtId="0" fontId="13" fillId="0" borderId="4" xfId="0" applyFont="1" applyBorder="1" applyAlignment="1">
      <alignment/>
    </xf>
    <xf numFmtId="3" fontId="13" fillId="0" borderId="2" xfId="19" applyNumberFormat="1" applyFont="1" applyBorder="1" applyAlignment="1">
      <alignment horizontal="right"/>
    </xf>
    <xf numFmtId="3" fontId="5" fillId="0" borderId="2" xfId="19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3" fontId="4" fillId="2" borderId="17" xfId="19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0" fillId="0" borderId="2" xfId="19" applyNumberFormat="1" applyFont="1" applyBorder="1" applyAlignment="1">
      <alignment/>
    </xf>
    <xf numFmtId="3" fontId="0" fillId="2" borderId="2" xfId="19" applyNumberFormat="1" applyFont="1" applyFill="1" applyBorder="1" applyAlignment="1">
      <alignment/>
    </xf>
    <xf numFmtId="3" fontId="0" fillId="2" borderId="3" xfId="19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3" fontId="4" fillId="2" borderId="2" xfId="19" applyNumberFormat="1" applyFont="1" applyFill="1" applyBorder="1" applyAlignment="1">
      <alignment/>
    </xf>
    <xf numFmtId="3" fontId="4" fillId="2" borderId="6" xfId="19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0" fillId="2" borderId="2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0" fillId="0" borderId="0" xfId="19" applyNumberFormat="1" applyFont="1" applyAlignment="1">
      <alignment/>
    </xf>
    <xf numFmtId="3" fontId="0" fillId="0" borderId="0" xfId="19" applyNumberFormat="1" applyFont="1" applyBorder="1" applyAlignment="1">
      <alignment/>
    </xf>
    <xf numFmtId="3" fontId="0" fillId="2" borderId="2" xfId="19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14" fillId="2" borderId="9" xfId="0" applyNumberFormat="1" applyFont="1" applyFill="1" applyBorder="1" applyAlignment="1">
      <alignment/>
    </xf>
    <xf numFmtId="3" fontId="0" fillId="2" borderId="13" xfId="19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2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5" fillId="0" borderId="1" xfId="0" applyFont="1" applyBorder="1" applyAlignment="1">
      <alignment horizontal="center" vertical="center"/>
    </xf>
    <xf numFmtId="14" fontId="16" fillId="0" borderId="19" xfId="19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0" fontId="18" fillId="0" borderId="20" xfId="0" applyFont="1" applyFill="1" applyBorder="1" applyAlignment="1">
      <alignment/>
    </xf>
    <xf numFmtId="0" fontId="19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21" xfId="19" applyNumberFormat="1" applyFont="1" applyBorder="1" applyAlignment="1">
      <alignment/>
    </xf>
    <xf numFmtId="3" fontId="0" fillId="3" borderId="22" xfId="19" applyNumberFormat="1" applyFont="1" applyFill="1" applyBorder="1" applyAlignment="1">
      <alignment horizontal="right"/>
    </xf>
    <xf numFmtId="14" fontId="4" fillId="0" borderId="0" xfId="19" applyNumberFormat="1" applyFont="1" applyFill="1" applyBorder="1" applyAlignment="1">
      <alignment horizontal="center"/>
    </xf>
    <xf numFmtId="3" fontId="0" fillId="0" borderId="0" xfId="1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14" fillId="0" borderId="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8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2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0" fillId="4" borderId="4" xfId="0" applyFont="1" applyFill="1" applyBorder="1" applyAlignment="1">
      <alignment/>
    </xf>
    <xf numFmtId="9" fontId="0" fillId="4" borderId="2" xfId="20" applyNumberFormat="1" applyFont="1" applyFill="1" applyBorder="1" applyAlignment="1">
      <alignment horizontal="center"/>
    </xf>
    <xf numFmtId="9" fontId="0" fillId="4" borderId="2" xfId="20" applyFont="1" applyFill="1" applyBorder="1" applyAlignment="1">
      <alignment horizontal="center"/>
    </xf>
    <xf numFmtId="0" fontId="0" fillId="4" borderId="27" xfId="0" applyFont="1" applyFill="1" applyBorder="1" applyAlignment="1">
      <alignment horizontal="left"/>
    </xf>
    <xf numFmtId="9" fontId="0" fillId="4" borderId="21" xfId="20" applyFont="1" applyFill="1" applyBorder="1" applyAlignment="1">
      <alignment horizontal="center"/>
    </xf>
    <xf numFmtId="0" fontId="22" fillId="5" borderId="4" xfId="0" applyFont="1" applyFill="1" applyBorder="1" applyAlignment="1">
      <alignment horizontal="left"/>
    </xf>
    <xf numFmtId="9" fontId="22" fillId="5" borderId="22" xfId="20" applyFont="1" applyFill="1" applyBorder="1" applyAlignment="1">
      <alignment horizontal="center"/>
    </xf>
    <xf numFmtId="9" fontId="22" fillId="5" borderId="28" xfId="20" applyFont="1" applyFill="1" applyBorder="1" applyAlignment="1">
      <alignment horizontal="center"/>
    </xf>
    <xf numFmtId="0" fontId="22" fillId="5" borderId="27" xfId="0" applyFont="1" applyFill="1" applyBorder="1" applyAlignment="1">
      <alignment horizontal="left"/>
    </xf>
    <xf numFmtId="9" fontId="22" fillId="5" borderId="2" xfId="20" applyFont="1" applyFill="1" applyBorder="1" applyAlignment="1">
      <alignment horizontal="center"/>
    </xf>
    <xf numFmtId="9" fontId="22" fillId="5" borderId="21" xfId="2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2" fillId="6" borderId="3" xfId="0" applyFont="1" applyFill="1" applyBorder="1" applyAlignment="1">
      <alignment/>
    </xf>
    <xf numFmtId="9" fontId="22" fillId="6" borderId="3" xfId="20" applyFont="1" applyFill="1" applyBorder="1" applyAlignment="1">
      <alignment horizontal="center"/>
    </xf>
    <xf numFmtId="9" fontId="22" fillId="6" borderId="5" xfId="2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9" fontId="24" fillId="0" borderId="0" xfId="2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9" fontId="0" fillId="0" borderId="0" xfId="20" applyFont="1" applyFill="1" applyBorder="1" applyAlignment="1">
      <alignment horizontal="center"/>
    </xf>
    <xf numFmtId="41" fontId="0" fillId="0" borderId="0" xfId="19" applyFont="1" applyFill="1" applyBorder="1" applyAlignment="1">
      <alignment/>
    </xf>
    <xf numFmtId="41" fontId="0" fillId="0" borderId="18" xfId="19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0" fillId="4" borderId="13" xfId="19" applyNumberFormat="1" applyFont="1" applyFill="1" applyBorder="1" applyAlignment="1">
      <alignment/>
    </xf>
    <xf numFmtId="10" fontId="0" fillId="4" borderId="2" xfId="19" applyNumberFormat="1" applyFont="1" applyFill="1" applyBorder="1" applyAlignment="1">
      <alignment/>
    </xf>
    <xf numFmtId="10" fontId="0" fillId="0" borderId="0" xfId="20" applyNumberFormat="1" applyAlignment="1">
      <alignment/>
    </xf>
    <xf numFmtId="0" fontId="2" fillId="0" borderId="4" xfId="0" applyFont="1" applyBorder="1" applyAlignment="1">
      <alignment horizontal="left"/>
    </xf>
    <xf numFmtId="0" fontId="15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31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0" fillId="0" borderId="3" xfId="19" applyNumberFormat="1" applyFont="1" applyFill="1" applyBorder="1" applyAlignment="1">
      <alignment horizontal="right"/>
    </xf>
    <xf numFmtId="3" fontId="0" fillId="0" borderId="13" xfId="19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3" fontId="0" fillId="0" borderId="10" xfId="19" applyNumberFormat="1" applyFont="1" applyFill="1" applyBorder="1" applyAlignment="1">
      <alignment horizontal="right"/>
    </xf>
    <xf numFmtId="3" fontId="0" fillId="2" borderId="22" xfId="19" applyNumberFormat="1" applyFont="1" applyFill="1" applyBorder="1" applyAlignment="1">
      <alignment horizontal="right"/>
    </xf>
    <xf numFmtId="3" fontId="5" fillId="2" borderId="33" xfId="19" applyNumberFormat="1" applyFont="1" applyFill="1" applyBorder="1" applyAlignment="1">
      <alignment horizontal="right"/>
    </xf>
    <xf numFmtId="3" fontId="5" fillId="2" borderId="34" xfId="19" applyNumberFormat="1" applyFont="1" applyFill="1" applyBorder="1" applyAlignment="1">
      <alignment horizontal="right"/>
    </xf>
    <xf numFmtId="14" fontId="4" fillId="0" borderId="35" xfId="19" applyNumberFormat="1" applyFont="1" applyBorder="1" applyAlignment="1">
      <alignment horizontal="center"/>
    </xf>
    <xf numFmtId="3" fontId="5" fillId="0" borderId="36" xfId="19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4" fontId="2" fillId="3" borderId="37" xfId="0" applyNumberFormat="1" applyFont="1" applyFill="1" applyBorder="1" applyAlignment="1">
      <alignment/>
    </xf>
    <xf numFmtId="0" fontId="2" fillId="3" borderId="37" xfId="0" applyFont="1" applyFill="1" applyBorder="1" applyAlignment="1">
      <alignment/>
    </xf>
    <xf numFmtId="3" fontId="0" fillId="2" borderId="10" xfId="19" applyNumberFormat="1" applyFont="1" applyFill="1" applyBorder="1" applyAlignment="1">
      <alignment horizontal="right"/>
    </xf>
    <xf numFmtId="3" fontId="5" fillId="2" borderId="10" xfId="19" applyNumberFormat="1" applyFont="1" applyFill="1" applyBorder="1" applyAlignment="1">
      <alignment horizontal="right"/>
    </xf>
    <xf numFmtId="3" fontId="0" fillId="0" borderId="38" xfId="19" applyNumberFormat="1" applyFont="1" applyFill="1" applyBorder="1" applyAlignment="1">
      <alignment horizontal="right"/>
    </xf>
    <xf numFmtId="3" fontId="0" fillId="0" borderId="22" xfId="19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27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40" xfId="0" applyFont="1" applyBorder="1" applyAlignment="1">
      <alignment/>
    </xf>
    <xf numFmtId="3" fontId="5" fillId="2" borderId="2" xfId="19" applyNumberFormat="1" applyFont="1" applyFill="1" applyBorder="1" applyAlignment="1">
      <alignment horizontal="center"/>
    </xf>
    <xf numFmtId="0" fontId="20" fillId="0" borderId="4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3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2" borderId="3" xfId="19" applyNumberFormat="1" applyFont="1" applyFill="1" applyBorder="1" applyAlignment="1">
      <alignment/>
    </xf>
    <xf numFmtId="4" fontId="0" fillId="3" borderId="37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0" fillId="3" borderId="38" xfId="19" applyNumberFormat="1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2" fillId="3" borderId="0" xfId="0" applyNumberFormat="1" applyFont="1" applyFill="1" applyBorder="1" applyAlignment="1">
      <alignment/>
    </xf>
    <xf numFmtId="3" fontId="5" fillId="2" borderId="9" xfId="19" applyNumberFormat="1" applyFont="1" applyFill="1" applyBorder="1" applyAlignment="1">
      <alignment/>
    </xf>
    <xf numFmtId="3" fontId="4" fillId="2" borderId="3" xfId="19" applyNumberFormat="1" applyFont="1" applyFill="1" applyBorder="1" applyAlignment="1">
      <alignment/>
    </xf>
    <xf numFmtId="3" fontId="4" fillId="2" borderId="7" xfId="19" applyNumberFormat="1" applyFont="1" applyFill="1" applyBorder="1" applyAlignment="1">
      <alignment/>
    </xf>
    <xf numFmtId="3" fontId="4" fillId="2" borderId="13" xfId="19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9" fillId="0" borderId="4" xfId="0" applyFont="1" applyBorder="1" applyAlignment="1">
      <alignment/>
    </xf>
    <xf numFmtId="3" fontId="14" fillId="0" borderId="4" xfId="0" applyNumberFormat="1" applyFont="1" applyBorder="1" applyAlignment="1">
      <alignment/>
    </xf>
    <xf numFmtId="0" fontId="0" fillId="0" borderId="4" xfId="0" applyFont="1" applyFill="1" applyBorder="1" applyAlignment="1" quotePrefix="1">
      <alignment/>
    </xf>
    <xf numFmtId="0" fontId="14" fillId="0" borderId="8" xfId="0" applyFont="1" applyFill="1" applyBorder="1" applyAlignment="1">
      <alignment/>
    </xf>
    <xf numFmtId="10" fontId="0" fillId="0" borderId="0" xfId="20" applyNumberFormat="1" applyFont="1" applyFill="1" applyBorder="1" applyAlignment="1">
      <alignment/>
    </xf>
    <xf numFmtId="10" fontId="0" fillId="0" borderId="24" xfId="2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176" fontId="0" fillId="0" borderId="0" xfId="19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176" fontId="0" fillId="0" borderId="24" xfId="19" applyNumberFormat="1" applyFont="1" applyFill="1" applyBorder="1" applyAlignment="1">
      <alignment/>
    </xf>
    <xf numFmtId="2" fontId="0" fillId="2" borderId="37" xfId="0" applyNumberFormat="1" applyFont="1" applyFill="1" applyBorder="1" applyAlignment="1">
      <alignment/>
    </xf>
    <xf numFmtId="14" fontId="17" fillId="0" borderId="19" xfId="19" applyNumberFormat="1" applyFont="1" applyBorder="1" applyAlignment="1">
      <alignment horizontal="center"/>
    </xf>
    <xf numFmtId="14" fontId="17" fillId="0" borderId="41" xfId="19" applyNumberFormat="1" applyFont="1" applyBorder="1" applyAlignment="1">
      <alignment horizontal="center"/>
    </xf>
    <xf numFmtId="3" fontId="0" fillId="2" borderId="37" xfId="0" applyNumberFormat="1" applyFont="1" applyFill="1" applyBorder="1" applyAlignment="1">
      <alignment horizontal="center"/>
    </xf>
    <xf numFmtId="3" fontId="0" fillId="2" borderId="37" xfId="19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4" fontId="0" fillId="0" borderId="0" xfId="20" applyNumberFormat="1" applyFont="1" applyFill="1" applyBorder="1" applyAlignment="1">
      <alignment/>
    </xf>
    <xf numFmtId="4" fontId="0" fillId="0" borderId="24" xfId="20" applyNumberFormat="1" applyFont="1" applyFill="1" applyBorder="1" applyAlignment="1">
      <alignment/>
    </xf>
    <xf numFmtId="10" fontId="0" fillId="0" borderId="24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28" fillId="0" borderId="4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4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2" borderId="37" xfId="20" applyNumberFormat="1" applyFont="1" applyFill="1" applyBorder="1" applyAlignment="1">
      <alignment/>
    </xf>
    <xf numFmtId="2" fontId="0" fillId="0" borderId="0" xfId="2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2" borderId="19" xfId="0" applyNumberFormat="1" applyFont="1" applyFill="1" applyBorder="1" applyAlignment="1">
      <alignment/>
    </xf>
    <xf numFmtId="2" fontId="0" fillId="2" borderId="37" xfId="19" applyNumberFormat="1" applyFont="1" applyFill="1" applyBorder="1" applyAlignment="1">
      <alignment/>
    </xf>
    <xf numFmtId="2" fontId="0" fillId="0" borderId="0" xfId="19" applyNumberFormat="1" applyFont="1" applyFill="1" applyBorder="1" applyAlignment="1">
      <alignment/>
    </xf>
    <xf numFmtId="4" fontId="2" fillId="3" borderId="37" xfId="0" applyNumberFormat="1" applyFont="1" applyFill="1" applyBorder="1" applyAlignment="1">
      <alignment horizontal="right"/>
    </xf>
    <xf numFmtId="4" fontId="2" fillId="0" borderId="37" xfId="0" applyNumberFormat="1" applyFont="1" applyBorder="1" applyAlignment="1">
      <alignment/>
    </xf>
    <xf numFmtId="0" fontId="0" fillId="0" borderId="0" xfId="0" applyFill="1" applyBorder="1" applyAlignment="1">
      <alignment/>
    </xf>
    <xf numFmtId="14" fontId="16" fillId="0" borderId="42" xfId="19" applyNumberFormat="1" applyFont="1" applyBorder="1" applyAlignment="1">
      <alignment horizontal="center"/>
    </xf>
    <xf numFmtId="3" fontId="10" fillId="0" borderId="43" xfId="19" applyNumberFormat="1" applyFont="1" applyBorder="1" applyAlignment="1">
      <alignment horizontal="right"/>
    </xf>
    <xf numFmtId="3" fontId="9" fillId="2" borderId="44" xfId="19" applyNumberFormat="1" applyFont="1" applyFill="1" applyBorder="1" applyAlignment="1">
      <alignment horizontal="right"/>
    </xf>
    <xf numFmtId="3" fontId="0" fillId="3" borderId="43" xfId="19" applyNumberFormat="1" applyFont="1" applyFill="1" applyBorder="1" applyAlignment="1">
      <alignment horizontal="right"/>
    </xf>
    <xf numFmtId="3" fontId="0" fillId="0" borderId="43" xfId="19" applyNumberFormat="1" applyFont="1" applyBorder="1" applyAlignment="1">
      <alignment horizontal="right"/>
    </xf>
    <xf numFmtId="3" fontId="0" fillId="3" borderId="44" xfId="19" applyNumberFormat="1" applyFont="1" applyFill="1" applyBorder="1" applyAlignment="1">
      <alignment horizontal="right"/>
    </xf>
    <xf numFmtId="3" fontId="9" fillId="2" borderId="43" xfId="19" applyNumberFormat="1" applyFont="1" applyFill="1" applyBorder="1" applyAlignment="1">
      <alignment horizontal="right"/>
    </xf>
    <xf numFmtId="3" fontId="0" fillId="2" borderId="44" xfId="19" applyNumberFormat="1" applyFont="1" applyFill="1" applyBorder="1" applyAlignment="1">
      <alignment horizontal="right"/>
    </xf>
    <xf numFmtId="3" fontId="0" fillId="0" borderId="43" xfId="19" applyNumberFormat="1" applyFont="1" applyFill="1" applyBorder="1" applyAlignment="1">
      <alignment horizontal="right"/>
    </xf>
    <xf numFmtId="3" fontId="0" fillId="3" borderId="45" xfId="19" applyNumberFormat="1" applyFont="1" applyFill="1" applyBorder="1" applyAlignment="1">
      <alignment horizontal="right"/>
    </xf>
    <xf numFmtId="3" fontId="9" fillId="2" borderId="46" xfId="19" applyNumberFormat="1" applyFont="1" applyFill="1" applyBorder="1" applyAlignment="1">
      <alignment horizontal="right"/>
    </xf>
    <xf numFmtId="3" fontId="5" fillId="2" borderId="43" xfId="19" applyNumberFormat="1" applyFont="1" applyFill="1" applyBorder="1" applyAlignment="1">
      <alignment horizontal="right"/>
    </xf>
    <xf numFmtId="3" fontId="0" fillId="0" borderId="45" xfId="19" applyNumberFormat="1" applyFont="1" applyFill="1" applyBorder="1" applyAlignment="1">
      <alignment horizontal="right"/>
    </xf>
    <xf numFmtId="3" fontId="0" fillId="0" borderId="44" xfId="19" applyNumberFormat="1" applyFont="1" applyFill="1" applyBorder="1" applyAlignment="1">
      <alignment horizontal="right"/>
    </xf>
    <xf numFmtId="3" fontId="0" fillId="2" borderId="43" xfId="19" applyNumberFormat="1" applyFont="1" applyFill="1" applyBorder="1" applyAlignment="1">
      <alignment horizontal="right"/>
    </xf>
    <xf numFmtId="3" fontId="9" fillId="2" borderId="47" xfId="19" applyNumberFormat="1" applyFont="1" applyFill="1" applyBorder="1" applyAlignment="1">
      <alignment horizontal="right"/>
    </xf>
    <xf numFmtId="3" fontId="9" fillId="0" borderId="43" xfId="19" applyNumberFormat="1" applyFont="1" applyFill="1" applyBorder="1" applyAlignment="1">
      <alignment horizontal="right"/>
    </xf>
    <xf numFmtId="3" fontId="5" fillId="2" borderId="47" xfId="0" applyNumberFormat="1" applyFont="1" applyFill="1" applyBorder="1" applyAlignment="1">
      <alignment/>
    </xf>
    <xf numFmtId="3" fontId="5" fillId="2" borderId="48" xfId="0" applyNumberFormat="1" applyFont="1" applyFill="1" applyBorder="1" applyAlignment="1">
      <alignment/>
    </xf>
    <xf numFmtId="14" fontId="4" fillId="0" borderId="42" xfId="19" applyNumberFormat="1" applyFont="1" applyBorder="1" applyAlignment="1">
      <alignment horizontal="center"/>
    </xf>
    <xf numFmtId="0" fontId="0" fillId="0" borderId="43" xfId="0" applyBorder="1" applyAlignment="1">
      <alignment/>
    </xf>
    <xf numFmtId="3" fontId="4" fillId="3" borderId="47" xfId="19" applyNumberFormat="1" applyFont="1" applyFill="1" applyBorder="1" applyAlignment="1">
      <alignment horizontal="right"/>
    </xf>
    <xf numFmtId="3" fontId="9" fillId="3" borderId="43" xfId="19" applyNumberFormat="1" applyFont="1" applyFill="1" applyBorder="1" applyAlignment="1">
      <alignment horizontal="right"/>
    </xf>
    <xf numFmtId="3" fontId="0" fillId="3" borderId="47" xfId="19" applyNumberFormat="1" applyFont="1" applyFill="1" applyBorder="1" applyAlignment="1">
      <alignment horizontal="right"/>
    </xf>
    <xf numFmtId="3" fontId="5" fillId="2" borderId="49" xfId="19" applyNumberFormat="1" applyFont="1" applyFill="1" applyBorder="1" applyAlignment="1">
      <alignment horizontal="right"/>
    </xf>
    <xf numFmtId="3" fontId="5" fillId="2" borderId="48" xfId="19" applyNumberFormat="1" applyFont="1" applyFill="1" applyBorder="1" applyAlignment="1">
      <alignment horizontal="right"/>
    </xf>
    <xf numFmtId="3" fontId="5" fillId="0" borderId="50" xfId="19" applyNumberFormat="1" applyFont="1" applyFill="1" applyBorder="1" applyAlignment="1">
      <alignment horizontal="right"/>
    </xf>
    <xf numFmtId="3" fontId="0" fillId="0" borderId="21" xfId="19" applyNumberFormat="1" applyFont="1" applyBorder="1" applyAlignment="1">
      <alignment horizontal="right"/>
    </xf>
    <xf numFmtId="3" fontId="0" fillId="3" borderId="21" xfId="19" applyNumberFormat="1" applyFont="1" applyFill="1" applyBorder="1" applyAlignment="1">
      <alignment horizontal="right"/>
    </xf>
    <xf numFmtId="3" fontId="0" fillId="0" borderId="21" xfId="19" applyNumberFormat="1" applyFont="1" applyFill="1" applyBorder="1" applyAlignment="1">
      <alignment horizontal="right"/>
    </xf>
    <xf numFmtId="3" fontId="0" fillId="0" borderId="5" xfId="19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/>
    </xf>
    <xf numFmtId="3" fontId="0" fillId="2" borderId="5" xfId="19" applyNumberFormat="1" applyFont="1" applyFill="1" applyBorder="1" applyAlignment="1">
      <alignment/>
    </xf>
    <xf numFmtId="3" fontId="0" fillId="3" borderId="5" xfId="19" applyNumberFormat="1" applyFont="1" applyFill="1" applyBorder="1" applyAlignment="1">
      <alignment horizontal="right"/>
    </xf>
    <xf numFmtId="3" fontId="5" fillId="2" borderId="21" xfId="19" applyNumberFormat="1" applyFont="1" applyFill="1" applyBorder="1" applyAlignment="1">
      <alignment horizontal="center"/>
    </xf>
    <xf numFmtId="3" fontId="5" fillId="0" borderId="21" xfId="19" applyNumberFormat="1" applyFont="1" applyBorder="1" applyAlignment="1">
      <alignment horizontal="right"/>
    </xf>
    <xf numFmtId="3" fontId="4" fillId="2" borderId="51" xfId="19" applyNumberFormat="1" applyFont="1" applyFill="1" applyBorder="1" applyAlignment="1">
      <alignment horizontal="right"/>
    </xf>
    <xf numFmtId="3" fontId="13" fillId="0" borderId="21" xfId="19" applyNumberFormat="1" applyFont="1" applyBorder="1" applyAlignment="1">
      <alignment horizontal="right"/>
    </xf>
    <xf numFmtId="3" fontId="5" fillId="2" borderId="21" xfId="19" applyNumberFormat="1" applyFont="1" applyFill="1" applyBorder="1" applyAlignment="1">
      <alignment horizontal="right"/>
    </xf>
    <xf numFmtId="3" fontId="4" fillId="2" borderId="52" xfId="19" applyNumberFormat="1" applyFont="1" applyFill="1" applyBorder="1" applyAlignment="1">
      <alignment horizontal="right"/>
    </xf>
    <xf numFmtId="10" fontId="0" fillId="2" borderId="37" xfId="0" applyNumberFormat="1" applyFont="1" applyFill="1" applyBorder="1" applyAlignment="1">
      <alignment/>
    </xf>
    <xf numFmtId="10" fontId="0" fillId="2" borderId="37" xfId="20" applyNumberFormat="1" applyFont="1" applyFill="1" applyBorder="1" applyAlignment="1">
      <alignment/>
    </xf>
    <xf numFmtId="10" fontId="0" fillId="2" borderId="37" xfId="19" applyNumberFormat="1" applyFont="1" applyFill="1" applyBorder="1" applyAlignment="1">
      <alignment/>
    </xf>
    <xf numFmtId="10" fontId="0" fillId="2" borderId="19" xfId="0" applyNumberFormat="1" applyFont="1" applyFill="1" applyBorder="1" applyAlignment="1">
      <alignment/>
    </xf>
    <xf numFmtId="0" fontId="29" fillId="7" borderId="37" xfId="0" applyFont="1" applyFill="1" applyBorder="1" applyAlignment="1">
      <alignment/>
    </xf>
    <xf numFmtId="0" fontId="29" fillId="7" borderId="53" xfId="0" applyFont="1" applyFill="1" applyBorder="1" applyAlignment="1">
      <alignment horizontal="center"/>
    </xf>
    <xf numFmtId="0" fontId="29" fillId="7" borderId="54" xfId="0" applyFont="1" applyFill="1" applyBorder="1" applyAlignment="1">
      <alignment horizontal="center"/>
    </xf>
    <xf numFmtId="0" fontId="29" fillId="7" borderId="37" xfId="0" applyFont="1" applyFill="1" applyBorder="1" applyAlignment="1">
      <alignment horizontal="center"/>
    </xf>
    <xf numFmtId="0" fontId="30" fillId="3" borderId="13" xfId="0" applyFont="1" applyFill="1" applyBorder="1" applyAlignment="1">
      <alignment/>
    </xf>
    <xf numFmtId="0" fontId="30" fillId="3" borderId="0" xfId="0" applyFont="1" applyFill="1" applyAlignment="1">
      <alignment/>
    </xf>
    <xf numFmtId="4" fontId="30" fillId="0" borderId="13" xfId="0" applyNumberFormat="1" applyFont="1" applyBorder="1" applyAlignment="1">
      <alignment/>
    </xf>
    <xf numFmtId="0" fontId="30" fillId="3" borderId="2" xfId="0" applyFont="1" applyFill="1" applyBorder="1" applyAlignment="1">
      <alignment/>
    </xf>
    <xf numFmtId="4" fontId="30" fillId="0" borderId="2" xfId="0" applyNumberFormat="1" applyFont="1" applyBorder="1" applyAlignment="1">
      <alignment/>
    </xf>
    <xf numFmtId="0" fontId="30" fillId="3" borderId="10" xfId="0" applyFont="1" applyFill="1" applyBorder="1" applyAlignment="1">
      <alignment/>
    </xf>
    <xf numFmtId="4" fontId="30" fillId="0" borderId="10" xfId="0" applyNumberFormat="1" applyFont="1" applyBorder="1" applyAlignment="1">
      <alignment/>
    </xf>
    <xf numFmtId="49" fontId="30" fillId="3" borderId="2" xfId="0" applyNumberFormat="1" applyFont="1" applyFill="1" applyBorder="1" applyAlignment="1">
      <alignment horizontal="center"/>
    </xf>
    <xf numFmtId="0" fontId="30" fillId="3" borderId="0" xfId="0" applyFont="1" applyFill="1" applyBorder="1" applyAlignment="1">
      <alignment/>
    </xf>
    <xf numFmtId="4" fontId="30" fillId="0" borderId="2" xfId="0" applyNumberFormat="1" applyFont="1" applyFill="1" applyBorder="1" applyAlignment="1">
      <alignment/>
    </xf>
    <xf numFmtId="4" fontId="30" fillId="0" borderId="27" xfId="0" applyNumberFormat="1" applyFont="1" applyBorder="1" applyAlignment="1">
      <alignment/>
    </xf>
    <xf numFmtId="49" fontId="30" fillId="3" borderId="3" xfId="0" applyNumberFormat="1" applyFont="1" applyFill="1" applyBorder="1" applyAlignment="1">
      <alignment horizontal="center"/>
    </xf>
    <xf numFmtId="0" fontId="30" fillId="3" borderId="23" xfId="0" applyFont="1" applyFill="1" applyBorder="1" applyAlignment="1">
      <alignment/>
    </xf>
    <xf numFmtId="4" fontId="30" fillId="0" borderId="3" xfId="0" applyNumberFormat="1" applyFont="1" applyFill="1" applyBorder="1" applyAlignment="1">
      <alignment/>
    </xf>
    <xf numFmtId="4" fontId="30" fillId="0" borderId="28" xfId="0" applyNumberFormat="1" applyFont="1" applyBorder="1" applyAlignment="1">
      <alignment/>
    </xf>
    <xf numFmtId="0" fontId="30" fillId="3" borderId="38" xfId="0" applyFont="1" applyFill="1" applyBorder="1" applyAlignment="1">
      <alignment/>
    </xf>
    <xf numFmtId="4" fontId="30" fillId="0" borderId="0" xfId="0" applyNumberFormat="1" applyFont="1" applyAlignment="1">
      <alignment/>
    </xf>
    <xf numFmtId="0" fontId="30" fillId="3" borderId="22" xfId="0" applyFont="1" applyFill="1" applyBorder="1" applyAlignment="1">
      <alignment/>
    </xf>
    <xf numFmtId="4" fontId="30" fillId="0" borderId="3" xfId="0" applyNumberFormat="1" applyFont="1" applyBorder="1" applyAlignment="1">
      <alignment/>
    </xf>
    <xf numFmtId="4" fontId="30" fillId="0" borderId="23" xfId="0" applyNumberFormat="1" applyFont="1" applyBorder="1" applyAlignment="1">
      <alignment/>
    </xf>
    <xf numFmtId="4" fontId="30" fillId="7" borderId="37" xfId="0" applyNumberFormat="1" applyFont="1" applyFill="1" applyBorder="1" applyAlignment="1">
      <alignment/>
    </xf>
    <xf numFmtId="49" fontId="30" fillId="3" borderId="10" xfId="0" applyNumberFormat="1" applyFont="1" applyFill="1" applyBorder="1" applyAlignment="1">
      <alignment horizontal="center"/>
    </xf>
    <xf numFmtId="49" fontId="30" fillId="3" borderId="22" xfId="0" applyNumberFormat="1" applyFont="1" applyFill="1" applyBorder="1" applyAlignment="1">
      <alignment horizontal="center"/>
    </xf>
    <xf numFmtId="0" fontId="30" fillId="3" borderId="39" xfId="0" applyFont="1" applyFill="1" applyBorder="1" applyAlignment="1">
      <alignment/>
    </xf>
    <xf numFmtId="4" fontId="30" fillId="0" borderId="39" xfId="0" applyNumberFormat="1" applyFont="1" applyBorder="1" applyAlignment="1">
      <alignment/>
    </xf>
    <xf numFmtId="4" fontId="30" fillId="7" borderId="53" xfId="0" applyNumberFormat="1" applyFont="1" applyFill="1" applyBorder="1" applyAlignment="1">
      <alignment/>
    </xf>
    <xf numFmtId="0" fontId="30" fillId="0" borderId="2" xfId="0" applyFont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30" fillId="7" borderId="54" xfId="0" applyFont="1" applyFill="1" applyBorder="1" applyAlignment="1">
      <alignment/>
    </xf>
    <xf numFmtId="0" fontId="30" fillId="7" borderId="37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7" borderId="55" xfId="0" applyFont="1" applyFill="1" applyBorder="1" applyAlignment="1">
      <alignment/>
    </xf>
    <xf numFmtId="49" fontId="30" fillId="0" borderId="2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9" fontId="30" fillId="7" borderId="37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4" fontId="30" fillId="0" borderId="39" xfId="0" applyNumberFormat="1" applyFont="1" applyFill="1" applyBorder="1" applyAlignment="1">
      <alignment/>
    </xf>
    <xf numFmtId="0" fontId="30" fillId="0" borderId="3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56" xfId="0" applyFont="1" applyBorder="1" applyAlignment="1">
      <alignment/>
    </xf>
    <xf numFmtId="0" fontId="30" fillId="0" borderId="13" xfId="0" applyFont="1" applyBorder="1" applyAlignment="1">
      <alignment/>
    </xf>
    <xf numFmtId="4" fontId="30" fillId="0" borderId="56" xfId="0" applyNumberFormat="1" applyFont="1" applyBorder="1" applyAlignment="1">
      <alignment/>
    </xf>
    <xf numFmtId="0" fontId="30" fillId="0" borderId="27" xfId="0" applyFont="1" applyBorder="1" applyAlignment="1">
      <alignment/>
    </xf>
    <xf numFmtId="4" fontId="30" fillId="0" borderId="0" xfId="0" applyNumberFormat="1" applyFont="1" applyBorder="1" applyAlignment="1">
      <alignment/>
    </xf>
    <xf numFmtId="4" fontId="30" fillId="0" borderId="0" xfId="0" applyNumberFormat="1" applyFont="1" applyFill="1" applyAlignment="1">
      <alignment/>
    </xf>
    <xf numFmtId="0" fontId="30" fillId="3" borderId="3" xfId="0" applyFont="1" applyFill="1" applyBorder="1" applyAlignment="1">
      <alignment/>
    </xf>
    <xf numFmtId="49" fontId="30" fillId="3" borderId="38" xfId="0" applyNumberFormat="1" applyFont="1" applyFill="1" applyBorder="1" applyAlignment="1">
      <alignment horizontal="center"/>
    </xf>
    <xf numFmtId="49" fontId="30" fillId="3" borderId="0" xfId="0" applyNumberFormat="1" applyFont="1" applyFill="1" applyAlignment="1">
      <alignment horizontal="center"/>
    </xf>
    <xf numFmtId="4" fontId="31" fillId="7" borderId="37" xfId="0" applyNumberFormat="1" applyFont="1" applyFill="1" applyBorder="1" applyAlignment="1">
      <alignment/>
    </xf>
    <xf numFmtId="4" fontId="31" fillId="7" borderId="53" xfId="0" applyNumberFormat="1" applyFont="1" applyFill="1" applyBorder="1" applyAlignment="1">
      <alignment/>
    </xf>
    <xf numFmtId="49" fontId="30" fillId="3" borderId="23" xfId="0" applyNumberFormat="1" applyFont="1" applyFill="1" applyBorder="1" applyAlignment="1">
      <alignment horizontal="center"/>
    </xf>
    <xf numFmtId="4" fontId="30" fillId="0" borderId="28" xfId="0" applyNumberFormat="1" applyFont="1" applyFill="1" applyBorder="1" applyAlignment="1">
      <alignment/>
    </xf>
    <xf numFmtId="49" fontId="30" fillId="3" borderId="27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/>
    </xf>
    <xf numFmtId="0" fontId="30" fillId="3" borderId="27" xfId="0" applyFont="1" applyFill="1" applyBorder="1" applyAlignment="1">
      <alignment/>
    </xf>
    <xf numFmtId="4" fontId="30" fillId="0" borderId="27" xfId="0" applyNumberFormat="1" applyFont="1" applyFill="1" applyBorder="1" applyAlignment="1">
      <alignment/>
    </xf>
    <xf numFmtId="49" fontId="30" fillId="3" borderId="0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 horizontal="center"/>
    </xf>
    <xf numFmtId="49" fontId="30" fillId="0" borderId="27" xfId="0" applyNumberFormat="1" applyFont="1" applyBorder="1" applyAlignment="1">
      <alignment horizontal="center"/>
    </xf>
    <xf numFmtId="49" fontId="30" fillId="7" borderId="54" xfId="0" applyNumberFormat="1" applyFont="1" applyFill="1" applyBorder="1" applyAlignment="1">
      <alignment horizontal="center"/>
    </xf>
    <xf numFmtId="49" fontId="30" fillId="0" borderId="0" xfId="0" applyNumberFormat="1" applyFont="1" applyBorder="1" applyAlignment="1">
      <alignment/>
    </xf>
    <xf numFmtId="49" fontId="30" fillId="0" borderId="27" xfId="0" applyNumberFormat="1" applyFont="1" applyBorder="1" applyAlignment="1">
      <alignment/>
    </xf>
    <xf numFmtId="49" fontId="30" fillId="7" borderId="54" xfId="0" applyNumberFormat="1" applyFont="1" applyFill="1" applyBorder="1" applyAlignment="1">
      <alignment/>
    </xf>
    <xf numFmtId="4" fontId="30" fillId="7" borderId="55" xfId="0" applyNumberFormat="1" applyFont="1" applyFill="1" applyBorder="1" applyAlignment="1">
      <alignment/>
    </xf>
    <xf numFmtId="49" fontId="30" fillId="0" borderId="23" xfId="0" applyNumberFormat="1" applyFont="1" applyBorder="1" applyAlignment="1">
      <alignment/>
    </xf>
    <xf numFmtId="49" fontId="30" fillId="7" borderId="37" xfId="0" applyNumberFormat="1" applyFont="1" applyFill="1" applyBorder="1" applyAlignment="1">
      <alignment/>
    </xf>
    <xf numFmtId="4" fontId="30" fillId="7" borderId="54" xfId="0" applyNumberFormat="1" applyFont="1" applyFill="1" applyBorder="1" applyAlignment="1">
      <alignment/>
    </xf>
    <xf numFmtId="49" fontId="30" fillId="3" borderId="0" xfId="0" applyNumberFormat="1" applyFont="1" applyFill="1" applyBorder="1" applyAlignment="1">
      <alignment horizontal="center"/>
    </xf>
    <xf numFmtId="49" fontId="30" fillId="0" borderId="3" xfId="0" applyNumberFormat="1" applyFont="1" applyBorder="1" applyAlignment="1">
      <alignment horizontal="center"/>
    </xf>
    <xf numFmtId="49" fontId="30" fillId="3" borderId="37" xfId="0" applyNumberFormat="1" applyFont="1" applyFill="1" applyBorder="1" applyAlignment="1">
      <alignment horizontal="center"/>
    </xf>
    <xf numFmtId="0" fontId="30" fillId="3" borderId="37" xfId="0" applyFont="1" applyFill="1" applyBorder="1" applyAlignment="1">
      <alignment/>
    </xf>
    <xf numFmtId="49" fontId="30" fillId="3" borderId="28" xfId="0" applyNumberFormat="1" applyFont="1" applyFill="1" applyBorder="1" applyAlignment="1">
      <alignment horizontal="center"/>
    </xf>
    <xf numFmtId="4" fontId="31" fillId="7" borderId="55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49" fontId="30" fillId="3" borderId="2" xfId="0" applyNumberFormat="1" applyFont="1" applyFill="1" applyBorder="1" applyAlignment="1">
      <alignment/>
    </xf>
    <xf numFmtId="4" fontId="32" fillId="0" borderId="2" xfId="0" applyNumberFormat="1" applyFont="1" applyBorder="1" applyAlignment="1">
      <alignment horizontal="right"/>
    </xf>
    <xf numFmtId="4" fontId="32" fillId="0" borderId="3" xfId="0" applyNumberFormat="1" applyFont="1" applyBorder="1" applyAlignment="1">
      <alignment horizontal="right"/>
    </xf>
    <xf numFmtId="0" fontId="33" fillId="3" borderId="10" xfId="0" applyFont="1" applyFill="1" applyBorder="1" applyAlignment="1">
      <alignment horizontal="right"/>
    </xf>
    <xf numFmtId="0" fontId="33" fillId="3" borderId="22" xfId="0" applyFont="1" applyFill="1" applyBorder="1" applyAlignment="1">
      <alignment horizontal="right"/>
    </xf>
    <xf numFmtId="49" fontId="34" fillId="7" borderId="54" xfId="0" applyNumberFormat="1" applyFont="1" applyFill="1" applyBorder="1" applyAlignment="1">
      <alignment horizontal="center"/>
    </xf>
    <xf numFmtId="0" fontId="34" fillId="7" borderId="37" xfId="0" applyFont="1" applyFill="1" applyBorder="1" applyAlignment="1">
      <alignment/>
    </xf>
    <xf numFmtId="49" fontId="34" fillId="7" borderId="37" xfId="0" applyNumberFormat="1" applyFont="1" applyFill="1" applyBorder="1" applyAlignment="1">
      <alignment horizontal="center"/>
    </xf>
    <xf numFmtId="0" fontId="34" fillId="7" borderId="54" xfId="0" applyFont="1" applyFill="1" applyBorder="1" applyAlignment="1">
      <alignment/>
    </xf>
    <xf numFmtId="0" fontId="34" fillId="7" borderId="55" xfId="0" applyFont="1" applyFill="1" applyBorder="1" applyAlignment="1">
      <alignment/>
    </xf>
    <xf numFmtId="0" fontId="33" fillId="3" borderId="2" xfId="0" applyFont="1" applyFill="1" applyBorder="1" applyAlignment="1">
      <alignment horizontal="right"/>
    </xf>
    <xf numFmtId="0" fontId="33" fillId="3" borderId="3" xfId="0" applyFont="1" applyFill="1" applyBorder="1" applyAlignment="1">
      <alignment horizontal="right"/>
    </xf>
    <xf numFmtId="0" fontId="36" fillId="8" borderId="22" xfId="0" applyFont="1" applyFill="1" applyBorder="1" applyAlignment="1">
      <alignment horizontal="centerContinuous"/>
    </xf>
    <xf numFmtId="0" fontId="36" fillId="8" borderId="23" xfId="0" applyFont="1" applyFill="1" applyBorder="1" applyAlignment="1">
      <alignment horizontal="centerContinuous"/>
    </xf>
    <xf numFmtId="0" fontId="37" fillId="8" borderId="28" xfId="0" applyFont="1" applyFill="1" applyBorder="1" applyAlignment="1">
      <alignment horizontal="centerContinuous"/>
    </xf>
    <xf numFmtId="0" fontId="36" fillId="8" borderId="28" xfId="0" applyFont="1" applyFill="1" applyBorder="1" applyAlignment="1">
      <alignment horizontal="centerContinuous"/>
    </xf>
    <xf numFmtId="0" fontId="38" fillId="8" borderId="23" xfId="0" applyFont="1" applyFill="1" applyBorder="1" applyAlignment="1">
      <alignment horizontal="centerContinuous"/>
    </xf>
    <xf numFmtId="0" fontId="38" fillId="8" borderId="54" xfId="0" applyFont="1" applyFill="1" applyBorder="1" applyAlignment="1">
      <alignment horizontal="centerContinuous"/>
    </xf>
    <xf numFmtId="0" fontId="38" fillId="8" borderId="55" xfId="0" applyFont="1" applyFill="1" applyBorder="1" applyAlignment="1">
      <alignment horizontal="centerContinuous"/>
    </xf>
    <xf numFmtId="3" fontId="40" fillId="8" borderId="53" xfId="0" applyNumberFormat="1" applyFont="1" applyFill="1" applyBorder="1" applyAlignment="1">
      <alignment horizontal="center" vertical="center"/>
    </xf>
    <xf numFmtId="3" fontId="40" fillId="8" borderId="55" xfId="0" applyNumberFormat="1" applyFont="1" applyFill="1" applyBorder="1" applyAlignment="1">
      <alignment horizontal="center"/>
    </xf>
    <xf numFmtId="0" fontId="41" fillId="8" borderId="55" xfId="0" applyFont="1" applyFill="1" applyBorder="1" applyAlignment="1">
      <alignment horizontal="centerContinuous"/>
    </xf>
    <xf numFmtId="0" fontId="40" fillId="8" borderId="53" xfId="0" applyFont="1" applyFill="1" applyBorder="1" applyAlignment="1">
      <alignment horizontal="centerContinuous"/>
    </xf>
    <xf numFmtId="0" fontId="29" fillId="7" borderId="54" xfId="0" applyFont="1" applyFill="1" applyBorder="1" applyAlignment="1">
      <alignment/>
    </xf>
    <xf numFmtId="3" fontId="29" fillId="7" borderId="53" xfId="0" applyNumberFormat="1" applyFont="1" applyFill="1" applyBorder="1" applyAlignment="1">
      <alignment horizontal="center" vertical="center"/>
    </xf>
    <xf numFmtId="3" fontId="29" fillId="7" borderId="55" xfId="0" applyNumberFormat="1" applyFont="1" applyFill="1" applyBorder="1" applyAlignment="1">
      <alignment horizontal="center"/>
    </xf>
    <xf numFmtId="0" fontId="30" fillId="0" borderId="22" xfId="0" applyFont="1" applyBorder="1" applyAlignment="1">
      <alignment/>
    </xf>
    <xf numFmtId="3" fontId="30" fillId="7" borderId="55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39" xfId="0" applyNumberFormat="1" applyFont="1" applyBorder="1" applyAlignment="1">
      <alignment horizontal="center"/>
    </xf>
    <xf numFmtId="3" fontId="30" fillId="0" borderId="3" xfId="0" applyNumberFormat="1" applyFont="1" applyBorder="1" applyAlignment="1">
      <alignment horizontal="center" vertical="center"/>
    </xf>
    <xf numFmtId="3" fontId="30" fillId="0" borderId="23" xfId="0" applyNumberFormat="1" applyFont="1" applyBorder="1" applyAlignment="1">
      <alignment horizontal="center"/>
    </xf>
    <xf numFmtId="3" fontId="30" fillId="0" borderId="2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4" fontId="30" fillId="7" borderId="55" xfId="0" applyNumberFormat="1" applyFont="1" applyFill="1" applyBorder="1" applyAlignment="1">
      <alignment horizontal="center" vertical="center"/>
    </xf>
    <xf numFmtId="4" fontId="30" fillId="7" borderId="37" xfId="0" applyNumberFormat="1" applyFont="1" applyFill="1" applyBorder="1" applyAlignment="1">
      <alignment horizontal="center"/>
    </xf>
    <xf numFmtId="49" fontId="30" fillId="7" borderId="55" xfId="0" applyNumberFormat="1" applyFont="1" applyFill="1" applyBorder="1" applyAlignment="1">
      <alignment horizontal="center"/>
    </xf>
    <xf numFmtId="4" fontId="30" fillId="0" borderId="0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/>
    </xf>
    <xf numFmtId="4" fontId="30" fillId="0" borderId="2" xfId="0" applyNumberFormat="1" applyFont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/>
    </xf>
    <xf numFmtId="4" fontId="30" fillId="0" borderId="3" xfId="0" applyNumberFormat="1" applyFont="1" applyBorder="1" applyAlignment="1">
      <alignment horizontal="center" vertical="center"/>
    </xf>
    <xf numFmtId="4" fontId="30" fillId="7" borderId="54" xfId="0" applyNumberFormat="1" applyFont="1" applyFill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4" fontId="30" fillId="0" borderId="23" xfId="0" applyNumberFormat="1" applyFont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/>
    </xf>
    <xf numFmtId="4" fontId="30" fillId="0" borderId="22" xfId="0" applyNumberFormat="1" applyFont="1" applyBorder="1" applyAlignment="1">
      <alignment/>
    </xf>
    <xf numFmtId="0" fontId="32" fillId="0" borderId="23" xfId="0" applyFont="1" applyBorder="1" applyAlignment="1">
      <alignment horizontal="right"/>
    </xf>
    <xf numFmtId="4" fontId="30" fillId="0" borderId="23" xfId="0" applyNumberFormat="1" applyFont="1" applyBorder="1" applyAlignment="1">
      <alignment horizontal="center"/>
    </xf>
    <xf numFmtId="49" fontId="32" fillId="0" borderId="23" xfId="0" applyNumberFormat="1" applyFont="1" applyBorder="1" applyAlignment="1">
      <alignment horizontal="right"/>
    </xf>
    <xf numFmtId="49" fontId="34" fillId="7" borderId="55" xfId="0" applyNumberFormat="1" applyFont="1" applyFill="1" applyBorder="1" applyAlignment="1">
      <alignment horizontal="center"/>
    </xf>
    <xf numFmtId="49" fontId="30" fillId="3" borderId="3" xfId="0" applyNumberFormat="1" applyFont="1" applyFill="1" applyBorder="1" applyAlignment="1">
      <alignment/>
    </xf>
    <xf numFmtId="0" fontId="30" fillId="3" borderId="28" xfId="0" applyFont="1" applyFill="1" applyBorder="1" applyAlignment="1">
      <alignment/>
    </xf>
    <xf numFmtId="49" fontId="42" fillId="3" borderId="22" xfId="0" applyNumberFormat="1" applyFont="1" applyFill="1" applyBorder="1" applyAlignment="1">
      <alignment horizontal="center"/>
    </xf>
    <xf numFmtId="49" fontId="30" fillId="3" borderId="2" xfId="0" applyNumberFormat="1" applyFont="1" applyFill="1" applyBorder="1" applyAlignment="1">
      <alignment horizontal="left"/>
    </xf>
    <xf numFmtId="0" fontId="32" fillId="3" borderId="0" xfId="0" applyFont="1" applyFill="1" applyAlignment="1">
      <alignment/>
    </xf>
    <xf numFmtId="43" fontId="30" fillId="0" borderId="2" xfId="18" applyFont="1" applyBorder="1" applyAlignment="1">
      <alignment/>
    </xf>
    <xf numFmtId="43" fontId="30" fillId="0" borderId="27" xfId="18" applyFont="1" applyBorder="1" applyAlignment="1">
      <alignment/>
    </xf>
    <xf numFmtId="43" fontId="30" fillId="0" borderId="2" xfId="18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4" fontId="4" fillId="9" borderId="57" xfId="19" applyNumberFormat="1" applyFont="1" applyFill="1" applyBorder="1" applyAlignment="1">
      <alignment horizontal="center"/>
    </xf>
    <xf numFmtId="14" fontId="4" fillId="9" borderId="58" xfId="19" applyNumberFormat="1" applyFont="1" applyFill="1" applyBorder="1" applyAlignment="1">
      <alignment horizontal="center"/>
    </xf>
    <xf numFmtId="0" fontId="14" fillId="10" borderId="59" xfId="0" applyFont="1" applyFill="1" applyBorder="1" applyAlignment="1">
      <alignment/>
    </xf>
    <xf numFmtId="3" fontId="4" fillId="10" borderId="19" xfId="19" applyNumberFormat="1" applyFont="1" applyFill="1" applyBorder="1" applyAlignment="1">
      <alignment horizontal="right"/>
    </xf>
    <xf numFmtId="14" fontId="17" fillId="10" borderId="19" xfId="19" applyNumberFormat="1" applyFont="1" applyFill="1" applyBorder="1" applyAlignment="1">
      <alignment horizontal="center"/>
    </xf>
    <xf numFmtId="0" fontId="45" fillId="10" borderId="60" xfId="0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/>
    </xf>
    <xf numFmtId="0" fontId="45" fillId="10" borderId="37" xfId="0" applyFont="1" applyFill="1" applyBorder="1" applyAlignment="1">
      <alignment horizontal="center"/>
    </xf>
    <xf numFmtId="3" fontId="47" fillId="2" borderId="13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" fontId="4" fillId="0" borderId="21" xfId="20" applyNumberFormat="1" applyFont="1" applyBorder="1" applyAlignment="1">
      <alignment horizontal="center"/>
    </xf>
    <xf numFmtId="10" fontId="0" fillId="4" borderId="61" xfId="19" applyNumberFormat="1" applyFont="1" applyFill="1" applyBorder="1" applyAlignment="1">
      <alignment/>
    </xf>
    <xf numFmtId="10" fontId="0" fillId="4" borderId="21" xfId="19" applyNumberFormat="1" applyFont="1" applyFill="1" applyBorder="1" applyAlignment="1">
      <alignment/>
    </xf>
    <xf numFmtId="10" fontId="0" fillId="4" borderId="9" xfId="0" applyNumberFormat="1" applyFont="1" applyFill="1" applyBorder="1" applyAlignment="1">
      <alignment/>
    </xf>
    <xf numFmtId="10" fontId="0" fillId="4" borderId="6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4" fillId="0" borderId="0" xfId="20" applyNumberFormat="1" applyFont="1" applyFill="1" applyBorder="1" applyAlignment="1">
      <alignment horizontal="center"/>
    </xf>
    <xf numFmtId="10" fontId="9" fillId="0" borderId="0" xfId="20" applyNumberFormat="1" applyFont="1" applyFill="1" applyBorder="1" applyAlignment="1">
      <alignment horizontal="right"/>
    </xf>
    <xf numFmtId="10" fontId="10" fillId="0" borderId="0" xfId="20" applyNumberFormat="1" applyFont="1" applyFill="1" applyBorder="1" applyAlignment="1">
      <alignment horizontal="right"/>
    </xf>
    <xf numFmtId="10" fontId="0" fillId="0" borderId="0" xfId="20" applyNumberFormat="1" applyFont="1" applyFill="1" applyBorder="1" applyAlignment="1">
      <alignment horizontal="right"/>
    </xf>
    <xf numFmtId="10" fontId="5" fillId="0" borderId="0" xfId="2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39" fillId="0" borderId="54" xfId="0" applyFont="1" applyFill="1" applyBorder="1" applyAlignment="1">
      <alignment horizontal="center"/>
    </xf>
    <xf numFmtId="0" fontId="39" fillId="0" borderId="55" xfId="0" applyFont="1" applyFill="1" applyBorder="1" applyAlignment="1">
      <alignment horizontal="center"/>
    </xf>
    <xf numFmtId="0" fontId="39" fillId="0" borderId="53" xfId="0" applyFont="1" applyFill="1" applyBorder="1" applyAlignment="1">
      <alignment horizontal="center"/>
    </xf>
    <xf numFmtId="0" fontId="27" fillId="9" borderId="12" xfId="0" applyFont="1" applyFill="1" applyBorder="1" applyAlignment="1">
      <alignment horizontal="center" vertical="center"/>
    </xf>
    <xf numFmtId="0" fontId="27" fillId="9" borderId="31" xfId="0" applyFont="1" applyFill="1" applyBorder="1" applyAlignment="1">
      <alignment horizontal="center" vertical="center"/>
    </xf>
    <xf numFmtId="0" fontId="27" fillId="9" borderId="63" xfId="0" applyFont="1" applyFill="1" applyBorder="1" applyAlignment="1">
      <alignment horizontal="center" vertical="center"/>
    </xf>
    <xf numFmtId="0" fontId="27" fillId="9" borderId="59" xfId="0" applyFont="1" applyFill="1" applyBorder="1" applyAlignment="1">
      <alignment horizontal="center" vertical="center"/>
    </xf>
    <xf numFmtId="0" fontId="27" fillId="9" borderId="60" xfId="0" applyFont="1" applyFill="1" applyBorder="1" applyAlignment="1">
      <alignment horizontal="center" vertical="center"/>
    </xf>
    <xf numFmtId="0" fontId="27" fillId="9" borderId="64" xfId="0" applyFont="1" applyFill="1" applyBorder="1" applyAlignment="1">
      <alignment horizontal="center" vertical="center"/>
    </xf>
    <xf numFmtId="0" fontId="46" fillId="9" borderId="12" xfId="0" applyFont="1" applyFill="1" applyBorder="1" applyAlignment="1">
      <alignment horizontal="center" wrapText="1"/>
    </xf>
    <xf numFmtId="0" fontId="46" fillId="9" borderId="36" xfId="0" applyFont="1" applyFill="1" applyBorder="1" applyAlignment="1">
      <alignment horizontal="center" wrapText="1"/>
    </xf>
    <xf numFmtId="0" fontId="46" fillId="9" borderId="12" xfId="0" applyFont="1" applyFill="1" applyBorder="1" applyAlignment="1">
      <alignment horizontal="center"/>
    </xf>
    <xf numFmtId="0" fontId="46" fillId="9" borderId="36" xfId="0" applyFont="1" applyFill="1" applyBorder="1" applyAlignment="1">
      <alignment horizontal="center"/>
    </xf>
    <xf numFmtId="0" fontId="44" fillId="10" borderId="20" xfId="0" applyFont="1" applyFill="1" applyBorder="1" applyAlignment="1">
      <alignment horizontal="center"/>
    </xf>
    <xf numFmtId="0" fontId="44" fillId="10" borderId="32" xfId="0" applyFont="1" applyFill="1" applyBorder="1" applyAlignment="1">
      <alignment horizontal="center"/>
    </xf>
    <xf numFmtId="0" fontId="44" fillId="10" borderId="65" xfId="0" applyFont="1" applyFill="1" applyBorder="1" applyAlignment="1">
      <alignment horizontal="center"/>
    </xf>
    <xf numFmtId="0" fontId="44" fillId="10" borderId="8" xfId="0" applyFont="1" applyFill="1" applyBorder="1" applyAlignment="1">
      <alignment horizontal="center"/>
    </xf>
    <xf numFmtId="0" fontId="44" fillId="10" borderId="18" xfId="0" applyFont="1" applyFill="1" applyBorder="1" applyAlignment="1">
      <alignment horizontal="center"/>
    </xf>
    <xf numFmtId="0" fontId="44" fillId="10" borderId="25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4" fillId="9" borderId="63" xfId="0" applyFont="1" applyFill="1" applyBorder="1" applyAlignment="1">
      <alignment horizontal="center"/>
    </xf>
    <xf numFmtId="0" fontId="43" fillId="10" borderId="20" xfId="0" applyFont="1" applyFill="1" applyBorder="1" applyAlignment="1">
      <alignment horizontal="center"/>
    </xf>
    <xf numFmtId="0" fontId="43" fillId="10" borderId="32" xfId="0" applyFont="1" applyFill="1" applyBorder="1" applyAlignment="1" quotePrefix="1">
      <alignment horizontal="center"/>
    </xf>
    <xf numFmtId="0" fontId="43" fillId="10" borderId="65" xfId="0" applyFont="1" applyFill="1" applyBorder="1" applyAlignment="1" quotePrefix="1">
      <alignment horizontal="center"/>
    </xf>
    <xf numFmtId="0" fontId="43" fillId="10" borderId="8" xfId="0" applyFont="1" applyFill="1" applyBorder="1" applyAlignment="1" quotePrefix="1">
      <alignment horizontal="center"/>
    </xf>
    <xf numFmtId="0" fontId="43" fillId="10" borderId="18" xfId="0" applyFont="1" applyFill="1" applyBorder="1" applyAlignment="1" quotePrefix="1">
      <alignment horizontal="center"/>
    </xf>
    <xf numFmtId="0" fontId="43" fillId="10" borderId="25" xfId="0" applyFont="1" applyFill="1" applyBorder="1" applyAlignment="1" quotePrefix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4" fillId="9" borderId="20" xfId="0" applyFont="1" applyFill="1" applyBorder="1" applyAlignment="1">
      <alignment horizontal="left"/>
    </xf>
    <xf numFmtId="0" fontId="4" fillId="9" borderId="32" xfId="0" applyFont="1" applyFill="1" applyBorder="1" applyAlignment="1">
      <alignment horizontal="left"/>
    </xf>
    <xf numFmtId="0" fontId="4" fillId="9" borderId="65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31" xfId="0" applyFont="1" applyFill="1" applyBorder="1" applyAlignment="1">
      <alignment horizontal="left"/>
    </xf>
    <xf numFmtId="0" fontId="4" fillId="9" borderId="63" xfId="0" applyFont="1" applyFill="1" applyBorder="1" applyAlignment="1">
      <alignment horizontal="left"/>
    </xf>
    <xf numFmtId="0" fontId="8" fillId="9" borderId="12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9" borderId="63" xfId="0" applyFont="1" applyFill="1" applyBorder="1" applyAlignment="1">
      <alignment horizontal="center" vertical="center"/>
    </xf>
    <xf numFmtId="0" fontId="4" fillId="9" borderId="59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CORRELAZIONE FONTI E IMPIEGHI ANNO 2007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79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Grafici!$C$8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(Grafici!$B$5,Grafici!$F$5)</c:f>
              <c:strCache/>
            </c:strRef>
          </c:cat>
          <c:val>
            <c:numRef>
              <c:f>(Grafici!$C$8,Grafici!$G$8)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(Grafici!$B$5,Grafici!$F$5)</c:f>
              <c:strCache/>
            </c:strRef>
          </c:cat>
          <c:val>
            <c:numRef>
              <c:f>(Grafici!$C$7,Grafici!$G$7)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(Grafici!$B$5,Grafici!$F$5)</c:f>
              <c:strCache/>
            </c:strRef>
          </c:cat>
          <c:val>
            <c:numRef>
              <c:f>(Grafici!$C$6,Grafici!$G$6)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8587617"/>
        <c:axId val="10179690"/>
      </c:bar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87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CORRELAZIONE FONTI E IMPIEGHI ANNO 2006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7925"/>
          <c:h val="0.84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Grafici!$C$8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(Grafici!$B$5,Grafici!$F$5)</c:f>
              <c:strCache/>
            </c:strRef>
          </c:cat>
          <c:val>
            <c:numRef>
              <c:f>(Grafici!$D$8,Grafici!$H$8)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(Grafici!$B$5,Grafici!$F$5)</c:f>
              <c:strCache/>
            </c:strRef>
          </c:cat>
          <c:val>
            <c:numRef>
              <c:f>(Grafici!$D$7,Grafici!$H$7)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(Grafici!$B$5,Grafici!$F$5)</c:f>
              <c:strCache/>
            </c:strRef>
          </c:cat>
          <c:val>
            <c:numRef>
              <c:f>(Grafici!$D$6,Grafici!$H$6)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24508347"/>
        <c:axId val="19248532"/>
      </c:bar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08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76200</xdr:rowOff>
    </xdr:from>
    <xdr:to>
      <xdr:col>4</xdr:col>
      <xdr:colOff>485775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09550" y="1714500"/>
        <a:ext cx="33623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8</xdr:row>
      <xdr:rowOff>76200</xdr:rowOff>
    </xdr:from>
    <xdr:to>
      <xdr:col>8</xdr:col>
      <xdr:colOff>476250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3771900" y="1714500"/>
        <a:ext cx="32956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8"/>
  <sheetViews>
    <sheetView zoomScale="85" zoomScaleNormal="85" workbookViewId="0" topLeftCell="A1">
      <selection activeCell="G3" sqref="G3:H3"/>
    </sheetView>
  </sheetViews>
  <sheetFormatPr defaultColWidth="9.140625" defaultRowHeight="12.75"/>
  <cols>
    <col min="1" max="1" width="11.140625" style="0" customWidth="1"/>
    <col min="2" max="2" width="39.140625" style="0" customWidth="1"/>
    <col min="3" max="3" width="16.421875" style="201" customWidth="1"/>
    <col min="4" max="4" width="16.421875" style="198" customWidth="1"/>
    <col min="5" max="5" width="11.140625" style="0" customWidth="1"/>
    <col min="6" max="6" width="42.140625" style="0" customWidth="1"/>
    <col min="7" max="8" width="15.00390625" style="0" customWidth="1"/>
    <col min="9" max="9" width="10.28125" style="0" bestFit="1" customWidth="1"/>
    <col min="10" max="10" width="4.7109375" style="0" customWidth="1"/>
  </cols>
  <sheetData>
    <row r="1" spans="1:10" ht="25.5">
      <c r="A1" s="460" t="s">
        <v>68</v>
      </c>
      <c r="B1" s="461"/>
      <c r="C1" s="461"/>
      <c r="D1" s="461"/>
      <c r="E1" s="461"/>
      <c r="F1" s="461"/>
      <c r="G1" s="461"/>
      <c r="H1" s="462"/>
      <c r="I1" s="2"/>
      <c r="J1" s="2"/>
    </row>
    <row r="2" spans="1:10" ht="20.25">
      <c r="A2" s="385" t="s">
        <v>69</v>
      </c>
      <c r="B2" s="386"/>
      <c r="C2" s="387"/>
      <c r="D2" s="388"/>
      <c r="E2" s="385" t="s">
        <v>70</v>
      </c>
      <c r="F2" s="389"/>
      <c r="G2" s="389"/>
      <c r="H2" s="390"/>
      <c r="I2" s="3"/>
      <c r="J2" s="1"/>
    </row>
    <row r="3" spans="1:10" ht="15.75">
      <c r="A3" s="391" t="s">
        <v>71</v>
      </c>
      <c r="B3" s="292" t="s">
        <v>72</v>
      </c>
      <c r="C3" s="392" t="s">
        <v>1123</v>
      </c>
      <c r="D3" s="393" t="s">
        <v>1124</v>
      </c>
      <c r="E3" s="291" t="s">
        <v>71</v>
      </c>
      <c r="F3" s="292" t="s">
        <v>72</v>
      </c>
      <c r="G3" s="392" t="s">
        <v>1123</v>
      </c>
      <c r="H3" s="393" t="s">
        <v>1124</v>
      </c>
      <c r="I3" s="1"/>
      <c r="J3" s="1"/>
    </row>
    <row r="4" spans="1:10" ht="14.25">
      <c r="A4" s="373" t="s">
        <v>73</v>
      </c>
      <c r="B4" s="374" t="s">
        <v>74</v>
      </c>
      <c r="C4" s="402"/>
      <c r="D4" s="403"/>
      <c r="E4" s="404"/>
      <c r="F4" s="321"/>
      <c r="G4" s="322"/>
      <c r="H4" s="318"/>
      <c r="I4" s="1"/>
      <c r="J4" s="1"/>
    </row>
    <row r="5" spans="1:10" ht="12.75">
      <c r="A5" s="300" t="s">
        <v>374</v>
      </c>
      <c r="B5" s="296" t="s">
        <v>76</v>
      </c>
      <c r="C5" s="405"/>
      <c r="D5" s="406"/>
      <c r="E5" s="361" t="s">
        <v>389</v>
      </c>
      <c r="F5" s="298" t="s">
        <v>78</v>
      </c>
      <c r="G5" s="297"/>
      <c r="H5" s="303"/>
      <c r="I5" s="1"/>
      <c r="J5" s="1"/>
    </row>
    <row r="6" spans="1:10" ht="12.75">
      <c r="A6" s="300" t="s">
        <v>375</v>
      </c>
      <c r="B6" s="296" t="s">
        <v>376</v>
      </c>
      <c r="C6" s="405"/>
      <c r="D6" s="406"/>
      <c r="E6" s="361" t="s">
        <v>390</v>
      </c>
      <c r="F6" s="298" t="s">
        <v>391</v>
      </c>
      <c r="G6" s="297"/>
      <c r="H6" s="303"/>
      <c r="I6" s="1"/>
      <c r="J6" s="1"/>
    </row>
    <row r="7" spans="1:10" ht="12.75">
      <c r="A7" s="300" t="s">
        <v>75</v>
      </c>
      <c r="B7" s="296" t="s">
        <v>377</v>
      </c>
      <c r="C7" s="405"/>
      <c r="D7" s="406"/>
      <c r="E7" s="361" t="s">
        <v>392</v>
      </c>
      <c r="F7" s="298" t="s">
        <v>393</v>
      </c>
      <c r="G7" s="297"/>
      <c r="H7" s="303"/>
      <c r="I7" s="1"/>
      <c r="J7" s="1"/>
    </row>
    <row r="8" spans="1:10" ht="12.75">
      <c r="A8" s="300" t="s">
        <v>378</v>
      </c>
      <c r="B8" s="296" t="s">
        <v>379</v>
      </c>
      <c r="C8" s="405"/>
      <c r="D8" s="406"/>
      <c r="E8" s="361" t="s">
        <v>394</v>
      </c>
      <c r="F8" s="298" t="s">
        <v>395</v>
      </c>
      <c r="G8" s="297"/>
      <c r="H8" s="303"/>
      <c r="I8" s="1"/>
      <c r="J8" s="1"/>
    </row>
    <row r="9" spans="1:10" ht="12.75">
      <c r="A9" s="300" t="s">
        <v>77</v>
      </c>
      <c r="B9" s="296" t="s">
        <v>380</v>
      </c>
      <c r="C9" s="405">
        <v>800000</v>
      </c>
      <c r="D9" s="407">
        <v>800000</v>
      </c>
      <c r="E9" s="361" t="s">
        <v>396</v>
      </c>
      <c r="F9" s="298" t="s">
        <v>397</v>
      </c>
      <c r="G9" s="297">
        <v>240000</v>
      </c>
      <c r="H9" s="303">
        <v>200000</v>
      </c>
      <c r="I9" s="1"/>
      <c r="J9" s="1"/>
    </row>
    <row r="10" spans="1:10" ht="12.75">
      <c r="A10" s="300" t="s">
        <v>381</v>
      </c>
      <c r="B10" s="296" t="s">
        <v>382</v>
      </c>
      <c r="C10" s="405"/>
      <c r="D10" s="406"/>
      <c r="E10" s="361" t="s">
        <v>398</v>
      </c>
      <c r="F10" s="298" t="s">
        <v>399</v>
      </c>
      <c r="G10" s="297"/>
      <c r="H10" s="303"/>
      <c r="I10" s="1"/>
      <c r="J10" s="1"/>
    </row>
    <row r="11" spans="1:10" ht="12.75">
      <c r="A11" s="300" t="s">
        <v>383</v>
      </c>
      <c r="B11" s="296" t="s">
        <v>79</v>
      </c>
      <c r="C11" s="405"/>
      <c r="D11" s="406"/>
      <c r="E11" s="361" t="s">
        <v>400</v>
      </c>
      <c r="F11" s="298" t="s">
        <v>80</v>
      </c>
      <c r="G11" s="297"/>
      <c r="H11" s="303"/>
      <c r="I11" s="1"/>
      <c r="J11" s="1"/>
    </row>
    <row r="12" spans="1:10" ht="12.75">
      <c r="A12" s="300" t="s">
        <v>384</v>
      </c>
      <c r="B12" s="296" t="s">
        <v>81</v>
      </c>
      <c r="C12" s="405"/>
      <c r="D12" s="406"/>
      <c r="E12" s="361" t="s">
        <v>401</v>
      </c>
      <c r="F12" s="298" t="s">
        <v>82</v>
      </c>
      <c r="G12" s="297"/>
      <c r="H12" s="303"/>
      <c r="I12" s="1"/>
      <c r="J12" s="1"/>
    </row>
    <row r="13" spans="1:10" ht="12.75">
      <c r="A13" s="300" t="s">
        <v>385</v>
      </c>
      <c r="B13" s="296" t="s">
        <v>386</v>
      </c>
      <c r="C13" s="405"/>
      <c r="D13" s="406"/>
      <c r="E13" s="301"/>
      <c r="F13" s="298"/>
      <c r="G13" s="297"/>
      <c r="H13" s="303"/>
      <c r="I13" s="1"/>
      <c r="J13" s="1"/>
    </row>
    <row r="14" spans="1:10" ht="12.75">
      <c r="A14" s="304" t="s">
        <v>387</v>
      </c>
      <c r="B14" s="339" t="s">
        <v>388</v>
      </c>
      <c r="C14" s="408"/>
      <c r="D14" s="409"/>
      <c r="E14" s="305"/>
      <c r="F14" s="310"/>
      <c r="G14" s="297"/>
      <c r="H14" s="303"/>
      <c r="I14" s="1"/>
      <c r="J14" s="1"/>
    </row>
    <row r="15" spans="1:10" ht="14.25">
      <c r="A15" s="373" t="s">
        <v>83</v>
      </c>
      <c r="B15" s="374" t="s">
        <v>84</v>
      </c>
      <c r="C15" s="402"/>
      <c r="D15" s="403"/>
      <c r="E15" s="361" t="s">
        <v>417</v>
      </c>
      <c r="F15" s="308" t="s">
        <v>86</v>
      </c>
      <c r="G15" s="297">
        <v>221000</v>
      </c>
      <c r="H15" s="303">
        <v>200000</v>
      </c>
      <c r="I15" s="1"/>
      <c r="J15" s="1"/>
    </row>
    <row r="16" spans="1:10" ht="12.75">
      <c r="A16" s="314" t="s">
        <v>402</v>
      </c>
      <c r="B16" s="296" t="s">
        <v>403</v>
      </c>
      <c r="C16" s="405">
        <v>400000</v>
      </c>
      <c r="D16" s="406">
        <v>400000</v>
      </c>
      <c r="E16" s="361" t="s">
        <v>418</v>
      </c>
      <c r="F16" s="298" t="s">
        <v>88</v>
      </c>
      <c r="G16" s="297">
        <v>697000</v>
      </c>
      <c r="H16" s="303">
        <v>800000</v>
      </c>
      <c r="I16" s="1"/>
      <c r="J16" s="1"/>
    </row>
    <row r="17" spans="1:10" ht="12.75">
      <c r="A17" s="314" t="s">
        <v>404</v>
      </c>
      <c r="B17" s="296" t="s">
        <v>85</v>
      </c>
      <c r="C17" s="405">
        <v>600000</v>
      </c>
      <c r="D17" s="406">
        <v>600000</v>
      </c>
      <c r="E17" s="361" t="s">
        <v>419</v>
      </c>
      <c r="F17" s="298" t="s">
        <v>90</v>
      </c>
      <c r="G17" s="297">
        <v>525000</v>
      </c>
      <c r="H17" s="303">
        <v>300000</v>
      </c>
      <c r="I17" s="1"/>
      <c r="J17" s="1"/>
    </row>
    <row r="18" spans="1:10" ht="12.75">
      <c r="A18" s="314" t="s">
        <v>405</v>
      </c>
      <c r="B18" s="296" t="s">
        <v>87</v>
      </c>
      <c r="C18" s="405">
        <v>6000000</v>
      </c>
      <c r="D18" s="406">
        <v>4000000</v>
      </c>
      <c r="E18" s="361" t="s">
        <v>420</v>
      </c>
      <c r="F18" s="298" t="s">
        <v>91</v>
      </c>
      <c r="G18" s="297">
        <v>225000</v>
      </c>
      <c r="H18" s="303">
        <v>100000</v>
      </c>
      <c r="I18" s="1"/>
      <c r="J18" s="1"/>
    </row>
    <row r="19" spans="1:10" ht="12.75">
      <c r="A19" s="314" t="s">
        <v>406</v>
      </c>
      <c r="B19" s="296" t="s">
        <v>89</v>
      </c>
      <c r="C19" s="405">
        <v>900000</v>
      </c>
      <c r="D19" s="406">
        <v>1800000</v>
      </c>
      <c r="E19" s="361" t="s">
        <v>421</v>
      </c>
      <c r="F19" s="298" t="s">
        <v>93</v>
      </c>
      <c r="G19" s="297"/>
      <c r="H19" s="303"/>
      <c r="I19" s="1"/>
      <c r="J19" s="1"/>
    </row>
    <row r="20" spans="1:10" ht="12.75">
      <c r="A20" s="314" t="s">
        <v>407</v>
      </c>
      <c r="B20" s="296" t="s">
        <v>408</v>
      </c>
      <c r="C20" s="405">
        <v>600000</v>
      </c>
      <c r="D20" s="406">
        <v>600000</v>
      </c>
      <c r="E20" s="361" t="s">
        <v>422</v>
      </c>
      <c r="F20" s="298" t="s">
        <v>95</v>
      </c>
      <c r="G20" s="297"/>
      <c r="H20" s="303"/>
      <c r="I20" s="1"/>
      <c r="J20" s="1"/>
    </row>
    <row r="21" spans="1:10" ht="12.75">
      <c r="A21" s="314" t="s">
        <v>409</v>
      </c>
      <c r="B21" s="296" t="s">
        <v>92</v>
      </c>
      <c r="C21" s="405"/>
      <c r="D21" s="406"/>
      <c r="E21" s="361" t="s">
        <v>423</v>
      </c>
      <c r="F21" s="298" t="s">
        <v>97</v>
      </c>
      <c r="G21" s="297"/>
      <c r="H21" s="303"/>
      <c r="I21" s="1"/>
      <c r="J21" s="1"/>
    </row>
    <row r="22" spans="1:10" ht="12.75">
      <c r="A22" s="314" t="s">
        <v>410</v>
      </c>
      <c r="B22" s="296" t="s">
        <v>94</v>
      </c>
      <c r="C22" s="405"/>
      <c r="D22" s="406"/>
      <c r="E22" s="361" t="s">
        <v>424</v>
      </c>
      <c r="F22" s="298" t="s">
        <v>99</v>
      </c>
      <c r="G22" s="297"/>
      <c r="H22" s="303"/>
      <c r="I22" s="1"/>
      <c r="J22" s="1"/>
    </row>
    <row r="23" spans="1:10" ht="12.75">
      <c r="A23" s="314" t="s">
        <v>411</v>
      </c>
      <c r="B23" s="296" t="s">
        <v>96</v>
      </c>
      <c r="C23" s="405"/>
      <c r="D23" s="406"/>
      <c r="E23" s="361" t="s">
        <v>425</v>
      </c>
      <c r="F23" s="298" t="s">
        <v>426</v>
      </c>
      <c r="G23" s="297"/>
      <c r="H23" s="303"/>
      <c r="I23" s="1"/>
      <c r="J23" s="1"/>
    </row>
    <row r="24" spans="1:10" ht="12.75">
      <c r="A24" s="314" t="s">
        <v>412</v>
      </c>
      <c r="B24" s="296" t="s">
        <v>98</v>
      </c>
      <c r="C24" s="405"/>
      <c r="D24" s="406"/>
      <c r="E24" s="361" t="s">
        <v>462</v>
      </c>
      <c r="F24" s="298" t="s">
        <v>111</v>
      </c>
      <c r="G24" s="297"/>
      <c r="H24" s="303"/>
      <c r="I24" s="1"/>
      <c r="J24" s="1"/>
    </row>
    <row r="25" spans="1:10" ht="12.75">
      <c r="A25" s="314" t="s">
        <v>413</v>
      </c>
      <c r="B25" s="296" t="s">
        <v>414</v>
      </c>
      <c r="C25" s="405"/>
      <c r="D25" s="406"/>
      <c r="E25" s="361" t="s">
        <v>121</v>
      </c>
      <c r="F25" s="298" t="s">
        <v>114</v>
      </c>
      <c r="G25" s="297"/>
      <c r="H25" s="303"/>
      <c r="I25" s="1"/>
      <c r="J25" s="1"/>
    </row>
    <row r="26" spans="1:10" ht="12.75">
      <c r="A26" s="304" t="s">
        <v>416</v>
      </c>
      <c r="B26" s="296" t="s">
        <v>415</v>
      </c>
      <c r="C26" s="408"/>
      <c r="D26" s="409"/>
      <c r="E26" s="305"/>
      <c r="F26" s="310"/>
      <c r="G26" s="311"/>
      <c r="H26" s="311"/>
      <c r="I26" s="1"/>
      <c r="J26" s="1"/>
    </row>
    <row r="27" spans="1:10" ht="14.25">
      <c r="A27" s="373" t="s">
        <v>100</v>
      </c>
      <c r="B27" s="374" t="s">
        <v>101</v>
      </c>
      <c r="C27" s="402"/>
      <c r="D27" s="403"/>
      <c r="E27" s="420" t="s">
        <v>151</v>
      </c>
      <c r="F27" s="376" t="s">
        <v>152</v>
      </c>
      <c r="G27" s="342"/>
      <c r="H27" s="313"/>
      <c r="I27" s="1"/>
      <c r="J27" s="1"/>
    </row>
    <row r="28" spans="1:10" ht="12.75">
      <c r="A28" s="314" t="s">
        <v>427</v>
      </c>
      <c r="B28" s="368" t="s">
        <v>428</v>
      </c>
      <c r="C28" s="405"/>
      <c r="D28" s="406"/>
      <c r="E28" s="346" t="s">
        <v>512</v>
      </c>
      <c r="F28" s="294" t="s">
        <v>513</v>
      </c>
      <c r="G28" s="302">
        <v>5000000</v>
      </c>
      <c r="H28" s="297">
        <v>5000000</v>
      </c>
      <c r="I28" s="1"/>
      <c r="J28" s="1"/>
    </row>
    <row r="29" spans="1:10" ht="12.75">
      <c r="A29" s="314" t="s">
        <v>429</v>
      </c>
      <c r="B29" s="368" t="s">
        <v>430</v>
      </c>
      <c r="C29" s="405"/>
      <c r="D29" s="406"/>
      <c r="E29" s="346" t="s">
        <v>153</v>
      </c>
      <c r="F29" s="294" t="s">
        <v>514</v>
      </c>
      <c r="G29" s="302">
        <v>333000</v>
      </c>
      <c r="H29" s="297">
        <v>300000</v>
      </c>
      <c r="I29" s="1"/>
      <c r="J29" s="1"/>
    </row>
    <row r="30" spans="1:10" ht="12.75">
      <c r="A30" s="314" t="s">
        <v>431</v>
      </c>
      <c r="B30" s="368" t="s">
        <v>432</v>
      </c>
      <c r="C30" s="405"/>
      <c r="D30" s="406"/>
      <c r="E30" s="346" t="s">
        <v>515</v>
      </c>
      <c r="F30" s="294" t="s">
        <v>516</v>
      </c>
      <c r="G30" s="302"/>
      <c r="H30" s="297"/>
      <c r="I30" s="1"/>
      <c r="J30" s="1"/>
    </row>
    <row r="31" spans="1:10" ht="12.75">
      <c r="A31" s="314" t="s">
        <v>433</v>
      </c>
      <c r="B31" s="368" t="s">
        <v>434</v>
      </c>
      <c r="C31" s="405"/>
      <c r="D31" s="406"/>
      <c r="E31" s="346" t="s">
        <v>517</v>
      </c>
      <c r="F31" s="294" t="s">
        <v>518</v>
      </c>
      <c r="G31" s="302">
        <v>200000</v>
      </c>
      <c r="H31" s="297">
        <v>150000</v>
      </c>
      <c r="I31" s="1"/>
      <c r="J31" s="1"/>
    </row>
    <row r="32" spans="1:10" ht="12.75">
      <c r="A32" s="314" t="s">
        <v>435</v>
      </c>
      <c r="B32" s="368" t="s">
        <v>436</v>
      </c>
      <c r="C32" s="405"/>
      <c r="D32" s="406"/>
      <c r="E32" s="361" t="s">
        <v>517</v>
      </c>
      <c r="F32" s="298" t="s">
        <v>519</v>
      </c>
      <c r="G32" s="302"/>
      <c r="H32" s="297"/>
      <c r="I32" s="1"/>
      <c r="J32" s="1"/>
    </row>
    <row r="33" spans="1:10" ht="12.75">
      <c r="A33" s="314" t="s">
        <v>437</v>
      </c>
      <c r="B33" s="368" t="s">
        <v>438</v>
      </c>
      <c r="C33" s="405"/>
      <c r="D33" s="406"/>
      <c r="E33" s="341" t="s">
        <v>1046</v>
      </c>
      <c r="F33" s="298" t="s">
        <v>1047</v>
      </c>
      <c r="G33" s="302">
        <v>67000</v>
      </c>
      <c r="H33" s="297">
        <v>50000</v>
      </c>
      <c r="I33" s="1"/>
      <c r="J33" s="1"/>
    </row>
    <row r="34" spans="1:10" ht="12.75">
      <c r="A34" s="314" t="s">
        <v>1080</v>
      </c>
      <c r="B34" s="368" t="s">
        <v>1100</v>
      </c>
      <c r="C34" s="405"/>
      <c r="D34" s="406"/>
      <c r="E34" s="361" t="s">
        <v>154</v>
      </c>
      <c r="F34" s="298" t="s">
        <v>520</v>
      </c>
      <c r="G34" s="302"/>
      <c r="H34" s="297"/>
      <c r="I34" s="1"/>
      <c r="J34" s="1"/>
    </row>
    <row r="35" spans="1:10" ht="12.75">
      <c r="A35" s="315" t="s">
        <v>439</v>
      </c>
      <c r="B35" s="421" t="s">
        <v>335</v>
      </c>
      <c r="C35" s="408"/>
      <c r="D35" s="409"/>
      <c r="E35" s="361" t="s">
        <v>156</v>
      </c>
      <c r="F35" s="298" t="s">
        <v>521</v>
      </c>
      <c r="G35" s="302"/>
      <c r="H35" s="297"/>
      <c r="I35" s="1"/>
      <c r="J35" s="1"/>
    </row>
    <row r="36" spans="1:10" ht="14.25">
      <c r="A36" s="373" t="s">
        <v>102</v>
      </c>
      <c r="B36" s="374" t="s">
        <v>103</v>
      </c>
      <c r="C36" s="395"/>
      <c r="D36" s="403"/>
      <c r="E36" s="346" t="s">
        <v>522</v>
      </c>
      <c r="F36" s="298" t="s">
        <v>523</v>
      </c>
      <c r="G36" s="302"/>
      <c r="H36" s="297"/>
      <c r="I36" s="1"/>
      <c r="J36" s="1"/>
    </row>
    <row r="37" spans="1:10" ht="12.75">
      <c r="A37" s="314" t="s">
        <v>440</v>
      </c>
      <c r="B37" s="296" t="s">
        <v>441</v>
      </c>
      <c r="C37" s="405">
        <v>544000</v>
      </c>
      <c r="D37" s="406">
        <v>270000</v>
      </c>
      <c r="E37" s="346" t="s">
        <v>524</v>
      </c>
      <c r="F37" s="298" t="s">
        <v>525</v>
      </c>
      <c r="G37" s="302"/>
      <c r="H37" s="297"/>
      <c r="I37" s="1"/>
      <c r="J37" s="1"/>
    </row>
    <row r="38" spans="1:10" ht="12.75">
      <c r="A38" s="314" t="s">
        <v>104</v>
      </c>
      <c r="B38" s="296" t="s">
        <v>442</v>
      </c>
      <c r="C38" s="405"/>
      <c r="D38" s="406"/>
      <c r="E38" s="346" t="s">
        <v>158</v>
      </c>
      <c r="F38" s="301" t="s">
        <v>526</v>
      </c>
      <c r="G38" s="302"/>
      <c r="H38" s="297"/>
      <c r="I38" s="1"/>
      <c r="J38" s="1"/>
    </row>
    <row r="39" spans="1:10" ht="12.75">
      <c r="A39" s="314" t="s">
        <v>443</v>
      </c>
      <c r="B39" s="296" t="s">
        <v>444</v>
      </c>
      <c r="C39" s="405"/>
      <c r="D39" s="406"/>
      <c r="E39" s="346" t="s">
        <v>159</v>
      </c>
      <c r="F39" s="301" t="s">
        <v>527</v>
      </c>
      <c r="G39" s="302"/>
      <c r="H39" s="297"/>
      <c r="I39" s="1"/>
      <c r="J39" s="1"/>
    </row>
    <row r="40" spans="1:10" ht="12.75">
      <c r="A40" s="314" t="s">
        <v>445</v>
      </c>
      <c r="B40" s="296" t="s">
        <v>446</v>
      </c>
      <c r="C40" s="405"/>
      <c r="D40" s="406"/>
      <c r="E40" s="346" t="s">
        <v>528</v>
      </c>
      <c r="F40" s="301" t="s">
        <v>529</v>
      </c>
      <c r="G40" s="302"/>
      <c r="H40" s="297"/>
      <c r="I40" s="1"/>
      <c r="J40" s="1"/>
    </row>
    <row r="41" spans="1:10" ht="12.75">
      <c r="A41" s="314" t="s">
        <v>447</v>
      </c>
      <c r="B41" s="296" t="s">
        <v>448</v>
      </c>
      <c r="C41" s="405"/>
      <c r="D41" s="406"/>
      <c r="E41" s="346" t="s">
        <v>530</v>
      </c>
      <c r="F41" s="301" t="s">
        <v>531</v>
      </c>
      <c r="G41" s="302"/>
      <c r="H41" s="297"/>
      <c r="I41" s="1"/>
      <c r="J41" s="1"/>
    </row>
    <row r="42" spans="1:10" ht="12.75">
      <c r="A42" s="314" t="s">
        <v>449</v>
      </c>
      <c r="B42" s="296" t="s">
        <v>105</v>
      </c>
      <c r="C42" s="405"/>
      <c r="D42" s="406"/>
      <c r="E42" s="346" t="s">
        <v>532</v>
      </c>
      <c r="F42" s="348" t="s">
        <v>1119</v>
      </c>
      <c r="G42" s="302"/>
      <c r="H42" s="297"/>
      <c r="I42" s="1"/>
      <c r="J42" s="1"/>
    </row>
    <row r="43" spans="1:10" ht="12.75">
      <c r="A43" s="314" t="s">
        <v>450</v>
      </c>
      <c r="B43" s="298" t="s">
        <v>451</v>
      </c>
      <c r="C43" s="407">
        <v>1306000</v>
      </c>
      <c r="D43" s="406">
        <v>1190000</v>
      </c>
      <c r="E43" s="346" t="s">
        <v>533</v>
      </c>
      <c r="F43" s="348" t="s">
        <v>155</v>
      </c>
      <c r="G43" s="302">
        <v>784000</v>
      </c>
      <c r="H43" s="297">
        <v>660000</v>
      </c>
      <c r="I43" s="1"/>
      <c r="J43" s="1"/>
    </row>
    <row r="44" spans="1:10" ht="12.75">
      <c r="A44" s="300" t="s">
        <v>452</v>
      </c>
      <c r="B44" s="301" t="s">
        <v>453</v>
      </c>
      <c r="C44" s="407"/>
      <c r="D44" s="406"/>
      <c r="E44" s="346" t="s">
        <v>535</v>
      </c>
      <c r="F44" s="348" t="s">
        <v>536</v>
      </c>
      <c r="G44" s="302"/>
      <c r="H44" s="297"/>
      <c r="I44" s="1"/>
      <c r="J44" s="1"/>
    </row>
    <row r="45" spans="1:10" ht="12.75">
      <c r="A45" s="315" t="s">
        <v>454</v>
      </c>
      <c r="B45" s="310" t="s">
        <v>106</v>
      </c>
      <c r="C45" s="410"/>
      <c r="D45" s="409"/>
      <c r="E45" s="339"/>
      <c r="F45" s="422"/>
      <c r="G45" s="309"/>
      <c r="H45" s="311"/>
      <c r="I45" s="1"/>
      <c r="J45" s="1"/>
    </row>
    <row r="46" spans="1:10" ht="14.25">
      <c r="A46" s="373" t="s">
        <v>107</v>
      </c>
      <c r="B46" s="374" t="s">
        <v>108</v>
      </c>
      <c r="C46" s="402"/>
      <c r="D46" s="403"/>
      <c r="E46" s="373" t="s">
        <v>160</v>
      </c>
      <c r="F46" s="376" t="s">
        <v>161</v>
      </c>
      <c r="G46" s="342"/>
      <c r="H46" s="313"/>
      <c r="I46" s="1"/>
      <c r="J46" s="1"/>
    </row>
    <row r="47" spans="1:10" ht="12.75">
      <c r="A47" s="314" t="s">
        <v>455</v>
      </c>
      <c r="B47" s="296" t="s">
        <v>110</v>
      </c>
      <c r="C47" s="405">
        <v>3000000</v>
      </c>
      <c r="D47" s="406">
        <v>2880000</v>
      </c>
      <c r="E47" s="361" t="s">
        <v>541</v>
      </c>
      <c r="F47" s="298" t="s">
        <v>163</v>
      </c>
      <c r="G47" s="297">
        <v>15000</v>
      </c>
      <c r="H47" s="297">
        <v>10000</v>
      </c>
      <c r="I47" s="1"/>
      <c r="J47" s="1"/>
    </row>
    <row r="48" spans="1:10" ht="12.75">
      <c r="A48" s="314" t="s">
        <v>456</v>
      </c>
      <c r="B48" s="296" t="s">
        <v>457</v>
      </c>
      <c r="C48" s="405"/>
      <c r="D48" s="406"/>
      <c r="E48" s="361" t="s">
        <v>1048</v>
      </c>
      <c r="F48" s="298" t="s">
        <v>1049</v>
      </c>
      <c r="G48" s="297">
        <v>10000</v>
      </c>
      <c r="H48" s="297">
        <v>10000</v>
      </c>
      <c r="I48" s="1"/>
      <c r="J48" s="1"/>
    </row>
    <row r="49" spans="1:10" ht="12.75">
      <c r="A49" s="314" t="s">
        <v>458</v>
      </c>
      <c r="B49" s="296" t="s">
        <v>113</v>
      </c>
      <c r="C49" s="405"/>
      <c r="D49" s="406"/>
      <c r="E49" s="344" t="s">
        <v>162</v>
      </c>
      <c r="F49" s="310" t="s">
        <v>164</v>
      </c>
      <c r="G49" s="306"/>
      <c r="H49" s="311"/>
      <c r="I49" s="1"/>
      <c r="J49" s="1"/>
    </row>
    <row r="50" spans="1:10" ht="14.25">
      <c r="A50" s="314" t="s">
        <v>459</v>
      </c>
      <c r="B50" s="296" t="s">
        <v>116</v>
      </c>
      <c r="C50" s="405"/>
      <c r="D50" s="406"/>
      <c r="E50" s="373" t="s">
        <v>165</v>
      </c>
      <c r="F50" s="376" t="s">
        <v>166</v>
      </c>
      <c r="G50" s="342"/>
      <c r="H50" s="313"/>
      <c r="I50" s="1"/>
      <c r="J50" s="1"/>
    </row>
    <row r="51" spans="1:10" ht="12.75">
      <c r="A51" s="314" t="s">
        <v>1017</v>
      </c>
      <c r="B51" s="296" t="s">
        <v>1018</v>
      </c>
      <c r="C51" s="405"/>
      <c r="D51" s="406"/>
      <c r="E51" s="361" t="s">
        <v>542</v>
      </c>
      <c r="F51" s="298" t="s">
        <v>167</v>
      </c>
      <c r="G51" s="297"/>
      <c r="H51" s="297"/>
      <c r="I51" s="1"/>
      <c r="J51" s="1"/>
    </row>
    <row r="52" spans="1:10" ht="12.75">
      <c r="A52" s="314" t="s">
        <v>1019</v>
      </c>
      <c r="B52" s="296" t="s">
        <v>1020</v>
      </c>
      <c r="C52" s="405"/>
      <c r="D52" s="406"/>
      <c r="E52" s="344" t="s">
        <v>543</v>
      </c>
      <c r="F52" s="310" t="s">
        <v>168</v>
      </c>
      <c r="G52" s="306"/>
      <c r="H52" s="311"/>
      <c r="I52" s="1"/>
      <c r="J52" s="1"/>
    </row>
    <row r="53" spans="1:10" ht="14.25">
      <c r="A53" s="314" t="s">
        <v>1021</v>
      </c>
      <c r="B53" s="296" t="s">
        <v>1022</v>
      </c>
      <c r="C53" s="405"/>
      <c r="D53" s="406"/>
      <c r="E53" s="373" t="s">
        <v>169</v>
      </c>
      <c r="F53" s="376" t="s">
        <v>170</v>
      </c>
      <c r="G53" s="342"/>
      <c r="H53" s="313"/>
      <c r="I53" s="1"/>
      <c r="J53" s="1"/>
    </row>
    <row r="54" spans="1:10" ht="12.75">
      <c r="A54" s="314" t="s">
        <v>1041</v>
      </c>
      <c r="B54" s="296" t="s">
        <v>1042</v>
      </c>
      <c r="C54" s="405"/>
      <c r="D54" s="406"/>
      <c r="E54" s="344" t="s">
        <v>544</v>
      </c>
      <c r="F54" s="310" t="s">
        <v>340</v>
      </c>
      <c r="G54" s="311"/>
      <c r="H54" s="311"/>
      <c r="I54" s="1"/>
      <c r="J54" s="1"/>
    </row>
    <row r="55" spans="1:10" ht="12.75">
      <c r="A55" s="314"/>
      <c r="B55" s="296"/>
      <c r="C55" s="405"/>
      <c r="D55" s="406"/>
      <c r="E55" s="361"/>
      <c r="F55" s="298" t="s">
        <v>339</v>
      </c>
      <c r="G55" s="297">
        <v>412015</v>
      </c>
      <c r="H55" s="297">
        <v>400000</v>
      </c>
      <c r="I55" s="85"/>
      <c r="J55" s="1"/>
    </row>
    <row r="56" spans="1:10" ht="14.25">
      <c r="A56" s="314" t="s">
        <v>109</v>
      </c>
      <c r="B56" s="296" t="s">
        <v>118</v>
      </c>
      <c r="C56" s="405"/>
      <c r="D56" s="406"/>
      <c r="E56" s="373" t="s">
        <v>171</v>
      </c>
      <c r="F56" s="376" t="s">
        <v>172</v>
      </c>
      <c r="G56" s="342"/>
      <c r="H56" s="313"/>
      <c r="I56" s="1"/>
      <c r="J56" s="1"/>
    </row>
    <row r="57" spans="1:10" ht="12.75">
      <c r="A57" s="314" t="s">
        <v>460</v>
      </c>
      <c r="B57" s="296" t="s">
        <v>119</v>
      </c>
      <c r="C57" s="405"/>
      <c r="D57" s="406"/>
      <c r="E57" s="361" t="s">
        <v>545</v>
      </c>
      <c r="F57" s="298" t="s">
        <v>174</v>
      </c>
      <c r="G57" s="297">
        <v>124030</v>
      </c>
      <c r="H57" s="297">
        <v>324030</v>
      </c>
      <c r="I57" s="1"/>
      <c r="J57" s="1"/>
    </row>
    <row r="58" spans="1:10" ht="12.75">
      <c r="A58" s="314" t="s">
        <v>112</v>
      </c>
      <c r="B58" s="296" t="s">
        <v>120</v>
      </c>
      <c r="C58" s="405"/>
      <c r="D58" s="406"/>
      <c r="E58" s="361" t="s">
        <v>546</v>
      </c>
      <c r="F58" s="298" t="s">
        <v>175</v>
      </c>
      <c r="G58" s="297"/>
      <c r="H58" s="297"/>
      <c r="I58" s="85"/>
      <c r="J58" s="1"/>
    </row>
    <row r="59" spans="1:10" ht="12.75">
      <c r="A59" s="314" t="s">
        <v>115</v>
      </c>
      <c r="B59" s="296" t="s">
        <v>122</v>
      </c>
      <c r="C59" s="405"/>
      <c r="D59" s="406"/>
      <c r="E59" s="361" t="s">
        <v>547</v>
      </c>
      <c r="F59" s="298" t="s">
        <v>176</v>
      </c>
      <c r="G59" s="297"/>
      <c r="H59" s="297"/>
      <c r="I59" s="86"/>
      <c r="J59" s="1"/>
    </row>
    <row r="60" spans="1:10" ht="12.75">
      <c r="A60" s="361" t="s">
        <v>461</v>
      </c>
      <c r="B60" s="296" t="s">
        <v>123</v>
      </c>
      <c r="C60" s="405"/>
      <c r="D60" s="406"/>
      <c r="E60" s="341" t="s">
        <v>1050</v>
      </c>
      <c r="F60" s="298" t="s">
        <v>1051</v>
      </c>
      <c r="G60" s="297"/>
      <c r="H60" s="297"/>
      <c r="I60" s="1"/>
      <c r="J60" s="1"/>
    </row>
    <row r="61" spans="1:10" ht="12.75">
      <c r="A61" s="361" t="s">
        <v>117</v>
      </c>
      <c r="B61" s="296" t="s">
        <v>124</v>
      </c>
      <c r="C61" s="405"/>
      <c r="D61" s="406"/>
      <c r="E61" s="346" t="s">
        <v>173</v>
      </c>
      <c r="F61" s="298" t="s">
        <v>177</v>
      </c>
      <c r="G61" s="297"/>
      <c r="H61" s="297"/>
      <c r="I61" s="1"/>
      <c r="J61" s="1"/>
    </row>
    <row r="62" spans="1:10" ht="14.25">
      <c r="A62" s="423" t="s">
        <v>1081</v>
      </c>
      <c r="B62" s="339" t="s">
        <v>1083</v>
      </c>
      <c r="C62" s="408"/>
      <c r="D62" s="409"/>
      <c r="E62" s="346" t="s">
        <v>548</v>
      </c>
      <c r="F62" s="298" t="s">
        <v>178</v>
      </c>
      <c r="G62" s="297"/>
      <c r="H62" s="297"/>
      <c r="I62" s="1"/>
      <c r="J62" s="1"/>
    </row>
    <row r="63" spans="1:10" ht="14.25">
      <c r="A63" s="375" t="s">
        <v>125</v>
      </c>
      <c r="B63" s="374" t="s">
        <v>126</v>
      </c>
      <c r="C63" s="402"/>
      <c r="D63" s="403"/>
      <c r="E63" s="346" t="s">
        <v>550</v>
      </c>
      <c r="F63" s="298" t="s">
        <v>179</v>
      </c>
      <c r="G63" s="297"/>
      <c r="H63" s="297"/>
      <c r="I63" s="85"/>
      <c r="J63" s="1"/>
    </row>
    <row r="64" spans="1:10" ht="12.75">
      <c r="A64" s="300" t="s">
        <v>463</v>
      </c>
      <c r="B64" s="296" t="s">
        <v>128</v>
      </c>
      <c r="C64" s="405"/>
      <c r="D64" s="406"/>
      <c r="E64" s="346" t="s">
        <v>551</v>
      </c>
      <c r="F64" s="298" t="s">
        <v>552</v>
      </c>
      <c r="G64" s="297"/>
      <c r="H64" s="297"/>
      <c r="I64" s="1"/>
      <c r="J64" s="1"/>
    </row>
    <row r="65" spans="1:10" ht="12.75">
      <c r="A65" s="300" t="s">
        <v>464</v>
      </c>
      <c r="B65" s="296" t="s">
        <v>129</v>
      </c>
      <c r="C65" s="405"/>
      <c r="D65" s="406"/>
      <c r="E65" s="361" t="s">
        <v>180</v>
      </c>
      <c r="F65" s="298" t="s">
        <v>181</v>
      </c>
      <c r="G65" s="297"/>
      <c r="H65" s="297"/>
      <c r="I65" s="1"/>
      <c r="J65" s="1"/>
    </row>
    <row r="66" spans="1:10" ht="12.75">
      <c r="A66" s="300" t="s">
        <v>465</v>
      </c>
      <c r="B66" s="296" t="s">
        <v>130</v>
      </c>
      <c r="C66" s="405"/>
      <c r="D66" s="406"/>
      <c r="E66" s="341" t="s">
        <v>1052</v>
      </c>
      <c r="F66" s="298" t="s">
        <v>1053</v>
      </c>
      <c r="G66" s="297"/>
      <c r="H66" s="297"/>
      <c r="I66" s="85"/>
      <c r="J66" s="1"/>
    </row>
    <row r="67" spans="1:10" ht="12.75">
      <c r="A67" s="300" t="s">
        <v>127</v>
      </c>
      <c r="B67" s="296" t="s">
        <v>466</v>
      </c>
      <c r="C67" s="405"/>
      <c r="D67" s="406"/>
      <c r="E67" s="346" t="s">
        <v>553</v>
      </c>
      <c r="F67" s="298" t="s">
        <v>336</v>
      </c>
      <c r="G67" s="297"/>
      <c r="H67" s="297"/>
      <c r="I67" s="1"/>
      <c r="J67" s="1"/>
    </row>
    <row r="68" spans="1:10" ht="12.75">
      <c r="A68" s="300" t="s">
        <v>467</v>
      </c>
      <c r="B68" s="296" t="s">
        <v>468</v>
      </c>
      <c r="C68" s="405"/>
      <c r="D68" s="406"/>
      <c r="E68" s="346" t="s">
        <v>554</v>
      </c>
      <c r="F68" s="298" t="s">
        <v>555</v>
      </c>
      <c r="G68" s="297"/>
      <c r="H68" s="297"/>
      <c r="I68" s="1"/>
      <c r="J68" s="1"/>
    </row>
    <row r="69" spans="1:10" ht="12.75">
      <c r="A69" s="300" t="s">
        <v>469</v>
      </c>
      <c r="B69" s="296" t="s">
        <v>1043</v>
      </c>
      <c r="C69" s="405"/>
      <c r="D69" s="406"/>
      <c r="E69" s="341" t="s">
        <v>1088</v>
      </c>
      <c r="F69" s="298" t="s">
        <v>1089</v>
      </c>
      <c r="G69" s="297">
        <v>975970</v>
      </c>
      <c r="H69" s="297">
        <v>975970</v>
      </c>
      <c r="I69" s="1"/>
      <c r="J69" s="1"/>
    </row>
    <row r="70" spans="1:10" ht="12.75">
      <c r="A70" s="300" t="s">
        <v>470</v>
      </c>
      <c r="B70" s="296" t="s">
        <v>471</v>
      </c>
      <c r="C70" s="405"/>
      <c r="D70" s="406"/>
      <c r="E70" s="341" t="s">
        <v>1090</v>
      </c>
      <c r="F70" s="298" t="s">
        <v>1091</v>
      </c>
      <c r="G70" s="311"/>
      <c r="H70" s="311"/>
      <c r="I70" s="1"/>
      <c r="J70" s="1"/>
    </row>
    <row r="71" spans="1:10" ht="14.25">
      <c r="A71" s="300" t="s">
        <v>470</v>
      </c>
      <c r="B71" s="296" t="s">
        <v>472</v>
      </c>
      <c r="C71" s="405"/>
      <c r="D71" s="406"/>
      <c r="E71" s="373" t="s">
        <v>182</v>
      </c>
      <c r="F71" s="376" t="s">
        <v>183</v>
      </c>
      <c r="G71" s="342"/>
      <c r="H71" s="313"/>
      <c r="I71" s="1"/>
      <c r="J71" s="1"/>
    </row>
    <row r="72" spans="1:10" ht="12.75">
      <c r="A72" s="300" t="s">
        <v>1044</v>
      </c>
      <c r="B72" s="296" t="s">
        <v>1045</v>
      </c>
      <c r="C72" s="405"/>
      <c r="D72" s="406"/>
      <c r="E72" s="361" t="s">
        <v>556</v>
      </c>
      <c r="F72" s="298" t="s">
        <v>185</v>
      </c>
      <c r="G72" s="297">
        <v>3052550</v>
      </c>
      <c r="H72" s="303">
        <v>2400000</v>
      </c>
      <c r="I72" s="1"/>
      <c r="J72" s="1"/>
    </row>
    <row r="73" spans="1:10" ht="12.75">
      <c r="A73" s="300" t="s">
        <v>473</v>
      </c>
      <c r="B73" s="296" t="s">
        <v>132</v>
      </c>
      <c r="C73" s="405"/>
      <c r="D73" s="406"/>
      <c r="E73" s="346" t="s">
        <v>557</v>
      </c>
      <c r="F73" s="298" t="s">
        <v>1054</v>
      </c>
      <c r="G73" s="297"/>
      <c r="H73" s="303"/>
      <c r="I73" s="1"/>
      <c r="J73" s="1"/>
    </row>
    <row r="74" spans="1:10" ht="12.75">
      <c r="A74" s="300" t="s">
        <v>474</v>
      </c>
      <c r="B74" s="296" t="s">
        <v>134</v>
      </c>
      <c r="C74" s="405"/>
      <c r="D74" s="406"/>
      <c r="E74" s="361" t="s">
        <v>558</v>
      </c>
      <c r="F74" s="298" t="s">
        <v>186</v>
      </c>
      <c r="G74" s="297"/>
      <c r="H74" s="303"/>
      <c r="I74" s="1"/>
      <c r="J74" s="1"/>
    </row>
    <row r="75" spans="1:10" ht="12.75">
      <c r="A75" s="300" t="s">
        <v>475</v>
      </c>
      <c r="B75" s="296" t="s">
        <v>476</v>
      </c>
      <c r="C75" s="405"/>
      <c r="D75" s="406"/>
      <c r="E75" s="346" t="s">
        <v>184</v>
      </c>
      <c r="F75" s="298" t="s">
        <v>188</v>
      </c>
      <c r="G75" s="297"/>
      <c r="H75" s="303"/>
      <c r="I75" s="1"/>
      <c r="J75" s="1"/>
    </row>
    <row r="76" spans="1:10" ht="12.75">
      <c r="A76" s="300" t="s">
        <v>477</v>
      </c>
      <c r="B76" s="296" t="s">
        <v>478</v>
      </c>
      <c r="C76" s="405"/>
      <c r="D76" s="406"/>
      <c r="E76" s="346" t="s">
        <v>1023</v>
      </c>
      <c r="F76" s="298" t="s">
        <v>1024</v>
      </c>
      <c r="G76" s="297"/>
      <c r="H76" s="303"/>
      <c r="I76" s="1"/>
      <c r="J76" s="1"/>
    </row>
    <row r="77" spans="1:10" ht="12.75">
      <c r="A77" s="300" t="s">
        <v>479</v>
      </c>
      <c r="B77" s="296" t="s">
        <v>480</v>
      </c>
      <c r="C77" s="405"/>
      <c r="D77" s="406"/>
      <c r="E77" s="346" t="s">
        <v>1025</v>
      </c>
      <c r="F77" s="298" t="s">
        <v>1026</v>
      </c>
      <c r="G77" s="297"/>
      <c r="H77" s="303"/>
      <c r="I77" s="1"/>
      <c r="J77" s="1"/>
    </row>
    <row r="78" spans="1:10" ht="12.75">
      <c r="A78" s="300" t="s">
        <v>475</v>
      </c>
      <c r="B78" s="296" t="s">
        <v>481</v>
      </c>
      <c r="C78" s="405"/>
      <c r="D78" s="406"/>
      <c r="E78" s="346" t="s">
        <v>1027</v>
      </c>
      <c r="F78" s="298" t="s">
        <v>1028</v>
      </c>
      <c r="G78" s="297"/>
      <c r="H78" s="303"/>
      <c r="I78" s="1"/>
      <c r="J78" s="1"/>
    </row>
    <row r="79" spans="1:10" ht="12.75">
      <c r="A79" s="314" t="s">
        <v>1086</v>
      </c>
      <c r="B79" s="296" t="s">
        <v>1087</v>
      </c>
      <c r="C79" s="405"/>
      <c r="D79" s="406"/>
      <c r="E79" s="346" t="s">
        <v>187</v>
      </c>
      <c r="F79" s="298" t="s">
        <v>189</v>
      </c>
      <c r="G79" s="297"/>
      <c r="H79" s="303"/>
      <c r="I79" s="1"/>
      <c r="J79" s="1"/>
    </row>
    <row r="80" spans="1:10" ht="12.75" customHeight="1">
      <c r="A80" s="314" t="s">
        <v>477</v>
      </c>
      <c r="B80" s="296" t="s">
        <v>482</v>
      </c>
      <c r="C80" s="405"/>
      <c r="D80" s="406"/>
      <c r="E80" s="341" t="s">
        <v>1092</v>
      </c>
      <c r="F80" s="298" t="s">
        <v>1093</v>
      </c>
      <c r="G80" s="311"/>
      <c r="H80" s="307"/>
      <c r="I80" s="1"/>
      <c r="J80" s="1"/>
    </row>
    <row r="81" spans="1:10" ht="14.25">
      <c r="A81" s="314" t="s">
        <v>479</v>
      </c>
      <c r="B81" s="296" t="s">
        <v>483</v>
      </c>
      <c r="C81" s="405"/>
      <c r="D81" s="406"/>
      <c r="E81" s="375" t="s">
        <v>190</v>
      </c>
      <c r="F81" s="377" t="s">
        <v>191</v>
      </c>
      <c r="G81" s="342"/>
      <c r="H81" s="318"/>
      <c r="I81" s="1"/>
      <c r="J81" s="1"/>
    </row>
    <row r="82" spans="1:10" ht="12.75">
      <c r="A82" s="300" t="s">
        <v>131</v>
      </c>
      <c r="B82" s="296" t="s">
        <v>484</v>
      </c>
      <c r="C82" s="405"/>
      <c r="D82" s="406"/>
      <c r="E82" s="346" t="s">
        <v>559</v>
      </c>
      <c r="F82" s="301" t="s">
        <v>193</v>
      </c>
      <c r="G82" s="297"/>
      <c r="H82" s="303"/>
      <c r="I82" s="1"/>
      <c r="J82" s="1"/>
    </row>
    <row r="83" spans="1:10" ht="12.75">
      <c r="A83" s="300" t="s">
        <v>133</v>
      </c>
      <c r="B83" s="296" t="s">
        <v>135</v>
      </c>
      <c r="C83" s="405">
        <v>30000</v>
      </c>
      <c r="D83" s="406">
        <v>20000</v>
      </c>
      <c r="E83" s="346" t="s">
        <v>560</v>
      </c>
      <c r="F83" s="301" t="s">
        <v>195</v>
      </c>
      <c r="G83" s="297">
        <v>41000</v>
      </c>
      <c r="H83" s="303">
        <v>22000</v>
      </c>
      <c r="I83" s="1"/>
      <c r="J83" s="1"/>
    </row>
    <row r="84" spans="1:10" ht="12.75">
      <c r="A84" s="300" t="s">
        <v>485</v>
      </c>
      <c r="B84" s="296" t="s">
        <v>486</v>
      </c>
      <c r="C84" s="405"/>
      <c r="D84" s="406"/>
      <c r="E84" s="300" t="s">
        <v>192</v>
      </c>
      <c r="F84" s="294" t="s">
        <v>561</v>
      </c>
      <c r="G84" s="297"/>
      <c r="H84" s="303"/>
      <c r="I84" s="1"/>
      <c r="J84" s="1"/>
    </row>
    <row r="85" spans="1:10" ht="12.75">
      <c r="A85" s="300" t="s">
        <v>487</v>
      </c>
      <c r="B85" s="296" t="s">
        <v>488</v>
      </c>
      <c r="C85" s="405"/>
      <c r="D85" s="406"/>
      <c r="E85" s="314" t="s">
        <v>562</v>
      </c>
      <c r="F85" s="296" t="s">
        <v>1055</v>
      </c>
      <c r="G85" s="297"/>
      <c r="H85" s="303"/>
      <c r="I85" s="1"/>
      <c r="J85" s="1"/>
    </row>
    <row r="86" spans="1:10" ht="12.75">
      <c r="A86" s="304" t="s">
        <v>1084</v>
      </c>
      <c r="B86" s="339" t="s">
        <v>1085</v>
      </c>
      <c r="C86" s="410"/>
      <c r="D86" s="409"/>
      <c r="E86" s="314" t="s">
        <v>563</v>
      </c>
      <c r="F86" s="296" t="s">
        <v>564</v>
      </c>
      <c r="G86" s="297">
        <v>200000</v>
      </c>
      <c r="H86" s="303">
        <v>100000</v>
      </c>
      <c r="I86" s="1"/>
      <c r="J86" s="1"/>
    </row>
    <row r="87" spans="1:10" ht="14.25">
      <c r="A87" s="375" t="s">
        <v>136</v>
      </c>
      <c r="B87" s="374" t="s">
        <v>595</v>
      </c>
      <c r="C87" s="411"/>
      <c r="D87" s="403"/>
      <c r="E87" s="314" t="s">
        <v>565</v>
      </c>
      <c r="F87" s="296" t="s">
        <v>566</v>
      </c>
      <c r="G87" s="297"/>
      <c r="H87" s="303"/>
      <c r="I87" s="1"/>
      <c r="J87" s="1"/>
    </row>
    <row r="88" spans="1:10" ht="12.75">
      <c r="A88" s="300" t="s">
        <v>489</v>
      </c>
      <c r="B88" s="424" t="s">
        <v>428</v>
      </c>
      <c r="C88" s="405"/>
      <c r="D88" s="412"/>
      <c r="E88" s="314" t="s">
        <v>567</v>
      </c>
      <c r="F88" s="296" t="s">
        <v>194</v>
      </c>
      <c r="G88" s="297"/>
      <c r="H88" s="303"/>
      <c r="I88" s="1"/>
      <c r="J88" s="1"/>
    </row>
    <row r="89" spans="1:10" ht="12.75">
      <c r="A89" s="300" t="s">
        <v>490</v>
      </c>
      <c r="B89" s="424" t="s">
        <v>430</v>
      </c>
      <c r="C89" s="405"/>
      <c r="D89" s="406"/>
      <c r="E89" s="344" t="s">
        <v>1094</v>
      </c>
      <c r="F89" s="339" t="s">
        <v>1095</v>
      </c>
      <c r="G89" s="297"/>
      <c r="H89" s="303"/>
      <c r="I89" s="1"/>
      <c r="J89" s="1"/>
    </row>
    <row r="90" spans="1:11" ht="14.25">
      <c r="A90" s="300" t="s">
        <v>491</v>
      </c>
      <c r="B90" s="424" t="s">
        <v>432</v>
      </c>
      <c r="C90" s="405"/>
      <c r="D90" s="406"/>
      <c r="E90" s="375" t="s">
        <v>196</v>
      </c>
      <c r="F90" s="377" t="s">
        <v>197</v>
      </c>
      <c r="G90" s="342"/>
      <c r="H90" s="313"/>
      <c r="I90" s="1"/>
      <c r="J90" s="1"/>
      <c r="K90" s="1"/>
    </row>
    <row r="91" spans="1:11" ht="12.75">
      <c r="A91" s="300" t="s">
        <v>492</v>
      </c>
      <c r="B91" s="424" t="s">
        <v>434</v>
      </c>
      <c r="C91" s="405"/>
      <c r="D91" s="406"/>
      <c r="E91" s="346" t="s">
        <v>568</v>
      </c>
      <c r="F91" s="301" t="s">
        <v>199</v>
      </c>
      <c r="G91" s="297">
        <v>485435</v>
      </c>
      <c r="H91" s="303">
        <v>400000</v>
      </c>
      <c r="I91" s="1"/>
      <c r="J91" s="1"/>
      <c r="K91" s="1"/>
    </row>
    <row r="92" spans="1:11" ht="12.75">
      <c r="A92" s="300" t="s">
        <v>138</v>
      </c>
      <c r="B92" s="424" t="s">
        <v>493</v>
      </c>
      <c r="C92" s="405"/>
      <c r="D92" s="406"/>
      <c r="E92" s="341" t="s">
        <v>1096</v>
      </c>
      <c r="F92" s="296" t="s">
        <v>1097</v>
      </c>
      <c r="G92" s="297"/>
      <c r="H92" s="303"/>
      <c r="I92" s="1"/>
      <c r="J92" s="1"/>
      <c r="K92" s="1"/>
    </row>
    <row r="93" spans="1:11" ht="12.75">
      <c r="A93" s="300" t="s">
        <v>139</v>
      </c>
      <c r="B93" s="296" t="s">
        <v>438</v>
      </c>
      <c r="C93" s="405"/>
      <c r="D93" s="406"/>
      <c r="E93" s="346" t="s">
        <v>198</v>
      </c>
      <c r="F93" s="301" t="s">
        <v>201</v>
      </c>
      <c r="G93" s="297"/>
      <c r="H93" s="303"/>
      <c r="I93" s="1"/>
      <c r="J93" s="1"/>
      <c r="K93" s="1"/>
    </row>
    <row r="94" spans="1:11" ht="12.75">
      <c r="A94" s="300" t="s">
        <v>495</v>
      </c>
      <c r="B94" s="296" t="s">
        <v>494</v>
      </c>
      <c r="C94" s="405"/>
      <c r="D94" s="406"/>
      <c r="E94" s="346" t="s">
        <v>569</v>
      </c>
      <c r="F94" s="294" t="s">
        <v>488</v>
      </c>
      <c r="G94" s="297"/>
      <c r="H94" s="303"/>
      <c r="I94" s="1"/>
      <c r="J94" s="1"/>
      <c r="K94" s="1"/>
    </row>
    <row r="95" spans="1:11" ht="12.75">
      <c r="A95" s="304" t="s">
        <v>141</v>
      </c>
      <c r="B95" s="339" t="s">
        <v>496</v>
      </c>
      <c r="C95" s="408"/>
      <c r="D95" s="409"/>
      <c r="E95" s="346" t="s">
        <v>570</v>
      </c>
      <c r="F95" s="294" t="s">
        <v>571</v>
      </c>
      <c r="G95" s="297"/>
      <c r="H95" s="303"/>
      <c r="I95" s="1"/>
      <c r="J95" s="1"/>
      <c r="K95" s="1"/>
    </row>
    <row r="96" spans="1:11" ht="14.25">
      <c r="A96" s="375" t="s">
        <v>497</v>
      </c>
      <c r="B96" s="374" t="s">
        <v>137</v>
      </c>
      <c r="C96" s="402"/>
      <c r="D96" s="403"/>
      <c r="E96" s="346" t="s">
        <v>200</v>
      </c>
      <c r="F96" s="425" t="s">
        <v>572</v>
      </c>
      <c r="G96" s="297"/>
      <c r="H96" s="303"/>
      <c r="I96" s="1"/>
      <c r="J96" s="1"/>
      <c r="K96" s="1"/>
    </row>
    <row r="97" spans="1:11" ht="12.75">
      <c r="A97" s="300" t="s">
        <v>498</v>
      </c>
      <c r="B97" s="296" t="s">
        <v>499</v>
      </c>
      <c r="C97" s="405">
        <v>21000</v>
      </c>
      <c r="D97" s="406">
        <v>16000</v>
      </c>
      <c r="E97" s="346" t="s">
        <v>200</v>
      </c>
      <c r="F97" s="294" t="s">
        <v>573</v>
      </c>
      <c r="G97" s="297"/>
      <c r="H97" s="303"/>
      <c r="I97" s="1"/>
      <c r="J97" s="1"/>
      <c r="K97" s="1"/>
    </row>
    <row r="98" spans="1:11" ht="12.75">
      <c r="A98" s="300" t="s">
        <v>500</v>
      </c>
      <c r="B98" s="296" t="s">
        <v>501</v>
      </c>
      <c r="C98" s="405"/>
      <c r="D98" s="406"/>
      <c r="E98" s="346" t="s">
        <v>574</v>
      </c>
      <c r="F98" s="294" t="s">
        <v>575</v>
      </c>
      <c r="G98" s="297"/>
      <c r="H98" s="303"/>
      <c r="I98" s="1"/>
      <c r="J98" s="1"/>
      <c r="K98" s="1"/>
    </row>
    <row r="99" spans="1:11" ht="12.75">
      <c r="A99" s="300" t="s">
        <v>502</v>
      </c>
      <c r="B99" s="296" t="s">
        <v>140</v>
      </c>
      <c r="C99" s="405"/>
      <c r="D99" s="406"/>
      <c r="E99" s="346" t="s">
        <v>576</v>
      </c>
      <c r="F99" s="294" t="s">
        <v>577</v>
      </c>
      <c r="G99" s="297"/>
      <c r="H99" s="303"/>
      <c r="I99" s="1"/>
      <c r="J99" s="1"/>
      <c r="K99" s="1"/>
    </row>
    <row r="100" spans="1:11" ht="12.75">
      <c r="A100" s="314" t="s">
        <v>503</v>
      </c>
      <c r="B100" s="296" t="s">
        <v>142</v>
      </c>
      <c r="C100" s="405">
        <v>3000</v>
      </c>
      <c r="D100" s="406">
        <v>2000</v>
      </c>
      <c r="E100" s="346" t="s">
        <v>578</v>
      </c>
      <c r="F100" s="294" t="s">
        <v>579</v>
      </c>
      <c r="G100" s="297"/>
      <c r="H100" s="303"/>
      <c r="I100" s="1"/>
      <c r="J100" s="1"/>
      <c r="K100" s="1"/>
    </row>
    <row r="101" spans="1:11" ht="12.75">
      <c r="A101" s="314" t="s">
        <v>504</v>
      </c>
      <c r="B101" s="296" t="s">
        <v>143</v>
      </c>
      <c r="C101" s="405">
        <v>2000</v>
      </c>
      <c r="D101" s="406">
        <v>2000</v>
      </c>
      <c r="E101" s="346" t="s">
        <v>580</v>
      </c>
      <c r="F101" s="294" t="s">
        <v>581</v>
      </c>
      <c r="G101" s="297"/>
      <c r="H101" s="303"/>
      <c r="I101" s="1"/>
      <c r="J101" s="1"/>
      <c r="K101" s="1"/>
    </row>
    <row r="102" spans="1:11" ht="12.75">
      <c r="A102" s="361" t="s">
        <v>505</v>
      </c>
      <c r="B102" s="296" t="s">
        <v>144</v>
      </c>
      <c r="C102" s="405"/>
      <c r="D102" s="406"/>
      <c r="E102" s="346" t="s">
        <v>574</v>
      </c>
      <c r="F102" s="294" t="s">
        <v>582</v>
      </c>
      <c r="G102" s="297"/>
      <c r="H102" s="303"/>
      <c r="I102" s="1"/>
      <c r="J102" s="1"/>
      <c r="K102" s="1"/>
    </row>
    <row r="103" spans="1:11" ht="12.75">
      <c r="A103" s="315" t="s">
        <v>506</v>
      </c>
      <c r="B103" s="339" t="s">
        <v>507</v>
      </c>
      <c r="C103" s="405"/>
      <c r="D103" s="406"/>
      <c r="E103" s="346" t="s">
        <v>202</v>
      </c>
      <c r="F103" s="294" t="s">
        <v>583</v>
      </c>
      <c r="G103" s="297"/>
      <c r="H103" s="303"/>
      <c r="I103" s="1"/>
      <c r="J103" s="1"/>
      <c r="K103" s="1"/>
    </row>
    <row r="104" spans="1:11" ht="14.25">
      <c r="A104" s="373" t="s">
        <v>145</v>
      </c>
      <c r="B104" s="374" t="s">
        <v>146</v>
      </c>
      <c r="C104" s="402"/>
      <c r="D104" s="403"/>
      <c r="E104" s="346" t="s">
        <v>584</v>
      </c>
      <c r="F104" s="294" t="s">
        <v>585</v>
      </c>
      <c r="G104" s="297"/>
      <c r="H104" s="303"/>
      <c r="I104" s="1"/>
      <c r="J104" s="1"/>
      <c r="K104" s="1"/>
    </row>
    <row r="105" spans="1:11" ht="12.75">
      <c r="A105" s="314" t="s">
        <v>508</v>
      </c>
      <c r="B105" s="296" t="s">
        <v>148</v>
      </c>
      <c r="C105" s="405">
        <v>10000</v>
      </c>
      <c r="D105" s="412">
        <v>9000</v>
      </c>
      <c r="E105" s="300" t="s">
        <v>586</v>
      </c>
      <c r="F105" s="294" t="s">
        <v>587</v>
      </c>
      <c r="G105" s="297"/>
      <c r="H105" s="303"/>
      <c r="I105" s="1"/>
      <c r="J105" s="1"/>
      <c r="K105" s="1"/>
    </row>
    <row r="106" spans="1:11" ht="12.75">
      <c r="A106" s="361" t="s">
        <v>147</v>
      </c>
      <c r="B106" s="296" t="s">
        <v>150</v>
      </c>
      <c r="C106" s="405">
        <v>12000</v>
      </c>
      <c r="D106" s="412">
        <v>11000</v>
      </c>
      <c r="E106" s="300" t="s">
        <v>588</v>
      </c>
      <c r="F106" s="294" t="s">
        <v>589</v>
      </c>
      <c r="G106" s="297"/>
      <c r="H106" s="303"/>
      <c r="I106" s="1"/>
      <c r="J106" s="1"/>
      <c r="K106" s="1"/>
    </row>
    <row r="107" spans="1:11" ht="12.75">
      <c r="A107" s="314" t="s">
        <v>149</v>
      </c>
      <c r="B107" s="296" t="s">
        <v>509</v>
      </c>
      <c r="C107" s="405"/>
      <c r="D107" s="412"/>
      <c r="E107" s="300" t="s">
        <v>590</v>
      </c>
      <c r="F107" s="294" t="s">
        <v>591</v>
      </c>
      <c r="G107" s="297"/>
      <c r="H107" s="303"/>
      <c r="I107" s="1"/>
      <c r="J107" s="1"/>
      <c r="K107" s="1"/>
    </row>
    <row r="108" spans="1:11" ht="12.75">
      <c r="A108" s="361" t="s">
        <v>510</v>
      </c>
      <c r="B108" s="296" t="s">
        <v>511</v>
      </c>
      <c r="C108" s="405"/>
      <c r="D108" s="412"/>
      <c r="E108" s="300" t="s">
        <v>592</v>
      </c>
      <c r="F108" s="301" t="s">
        <v>203</v>
      </c>
      <c r="G108" s="297"/>
      <c r="H108" s="303"/>
      <c r="I108" s="1"/>
      <c r="J108" s="1"/>
      <c r="K108" s="1"/>
    </row>
    <row r="109" spans="1:11" ht="12.75">
      <c r="A109" s="344" t="s">
        <v>1015</v>
      </c>
      <c r="B109" s="339" t="s">
        <v>1016</v>
      </c>
      <c r="C109" s="408"/>
      <c r="D109" s="409"/>
      <c r="E109" s="300" t="s">
        <v>593</v>
      </c>
      <c r="F109" s="298" t="s">
        <v>204</v>
      </c>
      <c r="G109" s="297">
        <v>600000</v>
      </c>
      <c r="H109" s="303">
        <v>180000</v>
      </c>
      <c r="I109" s="1"/>
      <c r="J109" s="1"/>
      <c r="K109" s="1"/>
    </row>
    <row r="110" spans="1:11" ht="12.75">
      <c r="A110" s="314" t="s">
        <v>534</v>
      </c>
      <c r="B110" s="296" t="s">
        <v>157</v>
      </c>
      <c r="C110" s="407"/>
      <c r="D110" s="413"/>
      <c r="E110" s="304" t="s">
        <v>1098</v>
      </c>
      <c r="F110" s="310" t="s">
        <v>1099</v>
      </c>
      <c r="G110" s="311"/>
      <c r="H110" s="307"/>
      <c r="I110" s="1"/>
      <c r="J110" s="1"/>
      <c r="K110" s="1"/>
    </row>
    <row r="111" spans="1:11" ht="14.25">
      <c r="A111" s="314" t="s">
        <v>537</v>
      </c>
      <c r="B111" s="296" t="s">
        <v>538</v>
      </c>
      <c r="C111" s="405"/>
      <c r="D111" s="412"/>
      <c r="E111" s="375" t="s">
        <v>205</v>
      </c>
      <c r="F111" s="374" t="s">
        <v>206</v>
      </c>
      <c r="G111" s="342"/>
      <c r="H111" s="313"/>
      <c r="I111" s="1"/>
      <c r="J111" s="1"/>
      <c r="K111" s="1"/>
    </row>
    <row r="112" spans="1:11" ht="12.75">
      <c r="A112" s="315" t="s">
        <v>539</v>
      </c>
      <c r="B112" s="339" t="s">
        <v>540</v>
      </c>
      <c r="C112" s="414"/>
      <c r="D112" s="415"/>
      <c r="E112" s="300" t="s">
        <v>549</v>
      </c>
      <c r="F112" s="296" t="s">
        <v>208</v>
      </c>
      <c r="G112" s="297">
        <v>10000</v>
      </c>
      <c r="H112" s="297">
        <v>9000</v>
      </c>
      <c r="I112" s="1"/>
      <c r="J112" s="1"/>
      <c r="K112" s="1"/>
    </row>
    <row r="113" spans="1:11" ht="12.75">
      <c r="A113" s="323"/>
      <c r="B113" s="323"/>
      <c r="C113" s="396"/>
      <c r="D113" s="397"/>
      <c r="E113" s="300" t="s">
        <v>207</v>
      </c>
      <c r="F113" s="298" t="s">
        <v>210</v>
      </c>
      <c r="G113" s="297">
        <v>10000</v>
      </c>
      <c r="H113" s="297">
        <v>9000</v>
      </c>
      <c r="I113" s="1"/>
      <c r="J113" s="1"/>
      <c r="K113" s="1"/>
    </row>
    <row r="114" spans="1:11" ht="12.75">
      <c r="A114" s="332"/>
      <c r="B114" s="332"/>
      <c r="C114" s="398"/>
      <c r="D114" s="399"/>
      <c r="E114" s="304" t="s">
        <v>209</v>
      </c>
      <c r="F114" s="310" t="s">
        <v>594</v>
      </c>
      <c r="G114" s="416"/>
      <c r="H114" s="311"/>
      <c r="I114" s="1"/>
      <c r="J114" s="1"/>
      <c r="K114" s="1"/>
    </row>
    <row r="115" spans="1:11" ht="12.75">
      <c r="A115" s="323"/>
      <c r="B115" s="323"/>
      <c r="C115" s="400"/>
      <c r="D115" s="401"/>
      <c r="E115" s="334"/>
      <c r="F115" s="323"/>
      <c r="G115" s="334"/>
      <c r="H115" s="334"/>
      <c r="I115" s="1"/>
      <c r="J115" s="1"/>
      <c r="K115" s="1"/>
    </row>
    <row r="116" spans="1:11" ht="12.75">
      <c r="A116" s="394"/>
      <c r="B116" s="417" t="s">
        <v>369</v>
      </c>
      <c r="C116" s="410">
        <f>IF(SUM(C4:C112)=0,"",SUM(C4:C112))</f>
        <v>14228000</v>
      </c>
      <c r="D116" s="418">
        <f>IF(SUM(D4:D112)=0,"",SUM(D4:D112))</f>
        <v>12600000</v>
      </c>
      <c r="E116" s="331"/>
      <c r="F116" s="419" t="s">
        <v>372</v>
      </c>
      <c r="G116" s="311">
        <f>IF(SUM(G4:G114)=0,"",(SUM(G4:G114)))</f>
        <v>14228000</v>
      </c>
      <c r="H116" s="311">
        <f>IF(SUM(H4:H114)=0,"",(SUM(H4:H114)))</f>
        <v>12600000</v>
      </c>
      <c r="I116" s="1"/>
      <c r="J116" s="1"/>
      <c r="K116" s="1"/>
    </row>
    <row r="117" spans="1:11" ht="12.75">
      <c r="A117" s="1"/>
      <c r="B117" s="1"/>
      <c r="C117" s="200"/>
      <c r="D117" s="199"/>
      <c r="E117" s="7"/>
      <c r="F117" s="4"/>
      <c r="G117" s="4"/>
      <c r="H117" s="6"/>
      <c r="I117" s="1"/>
      <c r="J117" s="1"/>
      <c r="K117" s="1"/>
    </row>
    <row r="118" spans="1:11" ht="12.75">
      <c r="A118" s="1"/>
      <c r="B118" s="1"/>
      <c r="C118" s="200"/>
      <c r="D118" s="199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200"/>
      <c r="D119" s="199"/>
      <c r="E119" s="1"/>
      <c r="F119" s="85"/>
      <c r="G119" s="85"/>
      <c r="H119" s="1"/>
      <c r="I119" s="1"/>
      <c r="J119" s="1"/>
      <c r="K119" s="1"/>
    </row>
    <row r="120" spans="1:11" ht="12.75">
      <c r="A120" s="1"/>
      <c r="B120" s="1"/>
      <c r="C120" s="200"/>
      <c r="D120" s="199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200"/>
      <c r="D121" s="199"/>
      <c r="E121" s="4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200"/>
      <c r="D122" s="199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200"/>
      <c r="D123" s="199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200"/>
      <c r="D124" s="199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200"/>
      <c r="D125" s="199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200"/>
      <c r="D126" s="199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200"/>
      <c r="D127" s="199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200"/>
      <c r="D128" s="199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200"/>
      <c r="D129" s="199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200"/>
      <c r="D130" s="199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200"/>
      <c r="D131" s="199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200"/>
      <c r="D132" s="199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200"/>
      <c r="D133" s="199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200"/>
      <c r="D134" s="199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200"/>
      <c r="D135" s="199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200"/>
      <c r="D136" s="199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200"/>
      <c r="D137" s="199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200"/>
      <c r="D138" s="199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200"/>
      <c r="D139" s="199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200"/>
      <c r="D140" s="199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200"/>
      <c r="D141" s="199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200"/>
      <c r="D142" s="199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200"/>
      <c r="D143" s="199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200"/>
      <c r="D144" s="199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200"/>
      <c r="D145" s="199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200"/>
      <c r="D146" s="199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200"/>
      <c r="D147" s="199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200"/>
      <c r="D148" s="199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200"/>
      <c r="D149" s="199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200"/>
      <c r="D150" s="199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200"/>
      <c r="D151" s="199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200"/>
      <c r="D152" s="199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200"/>
      <c r="D153" s="199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200"/>
      <c r="D154" s="199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200"/>
      <c r="D155" s="199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200"/>
      <c r="D156" s="199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200"/>
      <c r="D157" s="199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200"/>
      <c r="D158" s="199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200"/>
      <c r="D159" s="199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200"/>
      <c r="D160" s="199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200"/>
      <c r="D161" s="199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200"/>
      <c r="D162" s="199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200"/>
      <c r="D163" s="199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200"/>
      <c r="D164" s="199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200"/>
      <c r="D165" s="199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200"/>
      <c r="D166" s="199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200"/>
      <c r="D167" s="199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200"/>
      <c r="D168" s="199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200"/>
      <c r="D169" s="199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200"/>
      <c r="D170" s="199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200"/>
      <c r="D171" s="199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200"/>
      <c r="D172" s="199"/>
      <c r="E172" s="1"/>
      <c r="F172" s="1"/>
      <c r="G172" s="1"/>
      <c r="H172" s="1"/>
      <c r="I172" s="1"/>
      <c r="J172" s="1"/>
      <c r="K172" s="1"/>
    </row>
    <row r="173" spans="1:10" ht="12.75">
      <c r="A173" s="1"/>
      <c r="B173" s="1"/>
      <c r="C173" s="200"/>
      <c r="D173" s="199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200"/>
      <c r="D174" s="199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200"/>
      <c r="D175" s="199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200"/>
      <c r="D176" s="199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200"/>
      <c r="D177" s="199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200"/>
      <c r="D178" s="199"/>
      <c r="E178" s="1"/>
      <c r="F178" s="1"/>
      <c r="G178" s="1"/>
      <c r="H178" s="1"/>
      <c r="I178" s="1"/>
      <c r="J178" s="1"/>
    </row>
    <row r="179" spans="1:8" ht="12.75">
      <c r="A179" s="1"/>
      <c r="B179" s="1"/>
      <c r="C179" s="200"/>
      <c r="D179" s="199"/>
      <c r="E179" s="1"/>
      <c r="F179" s="1"/>
      <c r="G179" s="1"/>
      <c r="H179" s="1"/>
    </row>
    <row r="180" spans="1:8" ht="12.75">
      <c r="A180" s="1"/>
      <c r="B180" s="1"/>
      <c r="C180" s="200"/>
      <c r="D180" s="199"/>
      <c r="E180" s="1"/>
      <c r="F180" s="1"/>
      <c r="G180" s="1"/>
      <c r="H180" s="1"/>
    </row>
    <row r="181" spans="1:8" ht="12.75">
      <c r="A181" s="1"/>
      <c r="B181" s="1"/>
      <c r="C181" s="200"/>
      <c r="D181" s="199"/>
      <c r="E181" s="1"/>
      <c r="F181" s="1"/>
      <c r="G181" s="1"/>
      <c r="H181" s="1"/>
    </row>
    <row r="182" spans="1:8" ht="12.75">
      <c r="A182" s="1"/>
      <c r="B182" s="1"/>
      <c r="C182" s="200"/>
      <c r="D182" s="199"/>
      <c r="E182" s="1"/>
      <c r="F182" s="1"/>
      <c r="G182" s="1"/>
      <c r="H182" s="1"/>
    </row>
    <row r="183" spans="1:8" ht="12.75">
      <c r="A183" s="1"/>
      <c r="B183" s="1"/>
      <c r="C183" s="200"/>
      <c r="D183" s="199"/>
      <c r="E183" s="1"/>
      <c r="F183" s="1"/>
      <c r="G183" s="1"/>
      <c r="H183" s="1"/>
    </row>
    <row r="184" spans="1:8" ht="12.75">
      <c r="A184" s="1"/>
      <c r="B184" s="1"/>
      <c r="C184" s="200"/>
      <c r="D184" s="199"/>
      <c r="E184" s="1"/>
      <c r="F184" s="1"/>
      <c r="G184" s="1"/>
      <c r="H184" s="1"/>
    </row>
    <row r="185" spans="1:8" ht="12.75">
      <c r="A185" s="1"/>
      <c r="B185" s="1"/>
      <c r="C185" s="200"/>
      <c r="D185" s="199"/>
      <c r="E185" s="1"/>
      <c r="F185" s="1"/>
      <c r="G185" s="1"/>
      <c r="H185" s="1"/>
    </row>
    <row r="186" spans="1:8" ht="12.75">
      <c r="A186" s="1"/>
      <c r="B186" s="1"/>
      <c r="C186" s="200"/>
      <c r="D186" s="199"/>
      <c r="E186" s="1"/>
      <c r="F186" s="1"/>
      <c r="G186" s="1"/>
      <c r="H186" s="1"/>
    </row>
    <row r="187" spans="1:8" ht="12.75">
      <c r="A187" s="1"/>
      <c r="B187" s="1"/>
      <c r="C187" s="200"/>
      <c r="D187" s="199"/>
      <c r="E187" s="1"/>
      <c r="F187" s="1"/>
      <c r="G187" s="1"/>
      <c r="H187" s="1"/>
    </row>
    <row r="188" spans="1:8" ht="12.75">
      <c r="A188" s="1"/>
      <c r="B188" s="1"/>
      <c r="C188" s="200"/>
      <c r="D188" s="199"/>
      <c r="E188" s="1"/>
      <c r="F188" s="1"/>
      <c r="G188" s="1"/>
      <c r="H188" s="1"/>
    </row>
    <row r="189" spans="1:8" ht="12.75">
      <c r="A189" s="1"/>
      <c r="B189" s="1"/>
      <c r="C189" s="200"/>
      <c r="D189" s="199"/>
      <c r="E189" s="1"/>
      <c r="F189" s="1"/>
      <c r="G189" s="1"/>
      <c r="H189" s="1"/>
    </row>
    <row r="190" spans="1:8" ht="12.75">
      <c r="A190" s="1"/>
      <c r="B190" s="1"/>
      <c r="C190" s="200"/>
      <c r="D190" s="199"/>
      <c r="E190" s="1"/>
      <c r="F190" s="1"/>
      <c r="G190" s="1"/>
      <c r="H190" s="1"/>
    </row>
    <row r="191" spans="1:8" ht="12.75">
      <c r="A191" s="1"/>
      <c r="B191" s="1"/>
      <c r="C191" s="200"/>
      <c r="D191" s="199"/>
      <c r="E191" s="1"/>
      <c r="F191" s="1"/>
      <c r="G191" s="1"/>
      <c r="H191" s="1"/>
    </row>
    <row r="192" spans="1:8" ht="12.75">
      <c r="A192" s="1"/>
      <c r="B192" s="1"/>
      <c r="C192" s="200"/>
      <c r="D192" s="199"/>
      <c r="E192" s="1"/>
      <c r="F192" s="1"/>
      <c r="G192" s="1"/>
      <c r="H192" s="1"/>
    </row>
    <row r="193" spans="1:8" ht="12.75">
      <c r="A193" s="1"/>
      <c r="B193" s="1"/>
      <c r="C193" s="200"/>
      <c r="D193" s="199"/>
      <c r="E193" s="1"/>
      <c r="F193" s="1"/>
      <c r="G193" s="1"/>
      <c r="H193" s="1"/>
    </row>
    <row r="194" spans="1:8" ht="12.75">
      <c r="A194" s="1"/>
      <c r="B194" s="1"/>
      <c r="C194" s="200"/>
      <c r="D194" s="199"/>
      <c r="E194" s="1"/>
      <c r="F194" s="1"/>
      <c r="G194" s="1"/>
      <c r="H194" s="1"/>
    </row>
    <row r="195" spans="1:8" ht="12.75">
      <c r="A195" s="1"/>
      <c r="B195" s="1"/>
      <c r="C195" s="200"/>
      <c r="D195" s="199"/>
      <c r="E195" s="1"/>
      <c r="F195" s="1"/>
      <c r="G195" s="1"/>
      <c r="H195" s="1"/>
    </row>
    <row r="196" spans="1:8" ht="12.75">
      <c r="A196" s="1"/>
      <c r="B196" s="1"/>
      <c r="C196" s="200"/>
      <c r="D196" s="199"/>
      <c r="E196" s="1"/>
      <c r="F196" s="1"/>
      <c r="G196" s="1"/>
      <c r="H196" s="1"/>
    </row>
    <row r="197" spans="1:8" ht="12.75">
      <c r="A197" s="1"/>
      <c r="B197" s="1"/>
      <c r="C197" s="200"/>
      <c r="D197" s="199"/>
      <c r="E197" s="1"/>
      <c r="F197" s="1"/>
      <c r="G197" s="1"/>
      <c r="H197" s="1"/>
    </row>
    <row r="198" spans="1:8" ht="12.75">
      <c r="A198" s="1"/>
      <c r="B198" s="1"/>
      <c r="C198" s="200"/>
      <c r="D198" s="199"/>
      <c r="E198" s="1"/>
      <c r="F198" s="1"/>
      <c r="G198" s="1"/>
      <c r="H198" s="1"/>
    </row>
    <row r="199" spans="1:8" ht="12.75">
      <c r="A199" s="1"/>
      <c r="B199" s="1"/>
      <c r="C199" s="200"/>
      <c r="D199" s="199"/>
      <c r="E199" s="1"/>
      <c r="F199" s="1"/>
      <c r="G199" s="1"/>
      <c r="H199" s="1"/>
    </row>
    <row r="200" spans="1:8" ht="12.75">
      <c r="A200" s="1"/>
      <c r="B200" s="1"/>
      <c r="C200" s="200"/>
      <c r="D200" s="199"/>
      <c r="E200" s="1"/>
      <c r="F200" s="1"/>
      <c r="G200" s="1"/>
      <c r="H200" s="1"/>
    </row>
    <row r="201" spans="1:8" ht="12.75">
      <c r="A201" s="1"/>
      <c r="B201" s="1"/>
      <c r="C201" s="200"/>
      <c r="D201" s="199"/>
      <c r="E201" s="1"/>
      <c r="F201" s="1"/>
      <c r="G201" s="1"/>
      <c r="H201" s="1"/>
    </row>
    <row r="202" spans="1:8" ht="12.75">
      <c r="A202" s="1"/>
      <c r="B202" s="1"/>
      <c r="C202" s="200"/>
      <c r="D202" s="199"/>
      <c r="E202" s="1"/>
      <c r="F202" s="1"/>
      <c r="G202" s="1"/>
      <c r="H202" s="1"/>
    </row>
    <row r="203" spans="1:8" ht="12.75">
      <c r="A203" s="1"/>
      <c r="B203" s="1"/>
      <c r="C203" s="200"/>
      <c r="D203" s="199"/>
      <c r="E203" s="1"/>
      <c r="F203" s="1"/>
      <c r="G203" s="1"/>
      <c r="H203" s="1"/>
    </row>
    <row r="204" spans="1:8" ht="12.75">
      <c r="A204" s="1"/>
      <c r="B204" s="1"/>
      <c r="C204" s="200"/>
      <c r="D204" s="199"/>
      <c r="E204" s="1"/>
      <c r="F204" s="1"/>
      <c r="G204" s="1"/>
      <c r="H204" s="1"/>
    </row>
    <row r="205" spans="1:8" ht="12.75">
      <c r="A205" s="1"/>
      <c r="B205" s="1"/>
      <c r="C205" s="200"/>
      <c r="D205" s="199"/>
      <c r="E205" s="1"/>
      <c r="F205" s="1"/>
      <c r="G205" s="1"/>
      <c r="H205" s="1"/>
    </row>
    <row r="206" spans="1:8" ht="12.75">
      <c r="A206" s="1"/>
      <c r="B206" s="1"/>
      <c r="C206" s="200"/>
      <c r="D206" s="199"/>
      <c r="E206" s="1"/>
      <c r="F206" s="1"/>
      <c r="G206" s="1"/>
      <c r="H206" s="1"/>
    </row>
    <row r="207" spans="1:8" ht="12.75">
      <c r="A207" s="1"/>
      <c r="B207" s="1"/>
      <c r="C207" s="200"/>
      <c r="D207" s="199"/>
      <c r="E207" s="1"/>
      <c r="F207" s="1"/>
      <c r="G207" s="1"/>
      <c r="H207" s="1"/>
    </row>
    <row r="208" spans="1:8" ht="12.75">
      <c r="A208" s="1"/>
      <c r="B208" s="1"/>
      <c r="C208" s="200"/>
      <c r="D208" s="199"/>
      <c r="E208" s="1"/>
      <c r="F208" s="1"/>
      <c r="G208" s="1"/>
      <c r="H208" s="1"/>
    </row>
    <row r="209" spans="1:8" ht="12.75">
      <c r="A209" s="1"/>
      <c r="B209" s="1"/>
      <c r="C209" s="200"/>
      <c r="D209" s="199"/>
      <c r="E209" s="1"/>
      <c r="F209" s="1"/>
      <c r="G209" s="1"/>
      <c r="H209" s="1"/>
    </row>
    <row r="210" spans="1:8" ht="12.75">
      <c r="A210" s="1"/>
      <c r="B210" s="1"/>
      <c r="C210" s="200"/>
      <c r="D210" s="199"/>
      <c r="E210" s="1"/>
      <c r="F210" s="1"/>
      <c r="G210" s="1"/>
      <c r="H210" s="1"/>
    </row>
    <row r="211" spans="1:8" ht="12.75">
      <c r="A211" s="1"/>
      <c r="B211" s="1"/>
      <c r="C211" s="200"/>
      <c r="D211" s="199"/>
      <c r="E211" s="1"/>
      <c r="F211" s="1"/>
      <c r="G211" s="1"/>
      <c r="H211" s="1"/>
    </row>
    <row r="212" spans="1:8" ht="12.75">
      <c r="A212" s="1"/>
      <c r="B212" s="1"/>
      <c r="C212" s="200"/>
      <c r="D212" s="199"/>
      <c r="E212" s="1"/>
      <c r="F212" s="1"/>
      <c r="G212" s="1"/>
      <c r="H212" s="1"/>
    </row>
    <row r="213" spans="1:8" ht="12.75">
      <c r="A213" s="1"/>
      <c r="B213" s="1"/>
      <c r="C213" s="200"/>
      <c r="D213" s="199"/>
      <c r="E213" s="1"/>
      <c r="F213" s="1"/>
      <c r="G213" s="1"/>
      <c r="H213" s="1"/>
    </row>
    <row r="214" spans="1:8" ht="12.75">
      <c r="A214" s="1"/>
      <c r="B214" s="1"/>
      <c r="C214" s="200"/>
      <c r="D214" s="199"/>
      <c r="E214" s="1"/>
      <c r="F214" s="1"/>
      <c r="G214" s="1"/>
      <c r="H214" s="1"/>
    </row>
    <row r="215" spans="1:8" ht="12.75">
      <c r="A215" s="1"/>
      <c r="B215" s="1"/>
      <c r="C215" s="200"/>
      <c r="D215" s="199"/>
      <c r="E215" s="1"/>
      <c r="F215" s="1"/>
      <c r="G215" s="1"/>
      <c r="H215" s="1"/>
    </row>
    <row r="216" spans="1:8" ht="12.75">
      <c r="A216" s="1"/>
      <c r="B216" s="1"/>
      <c r="C216" s="200"/>
      <c r="D216" s="199"/>
      <c r="E216" s="1"/>
      <c r="F216" s="1"/>
      <c r="G216" s="1"/>
      <c r="H216" s="1"/>
    </row>
    <row r="217" spans="1:8" ht="12.75">
      <c r="A217" s="1"/>
      <c r="B217" s="1"/>
      <c r="C217" s="200"/>
      <c r="D217" s="199"/>
      <c r="E217" s="1"/>
      <c r="F217" s="1"/>
      <c r="G217" s="1"/>
      <c r="H217" s="1"/>
    </row>
    <row r="218" spans="1:8" ht="12.75">
      <c r="A218" s="1"/>
      <c r="B218" s="1"/>
      <c r="C218" s="200"/>
      <c r="D218" s="199"/>
      <c r="E218" s="1"/>
      <c r="F218" s="1"/>
      <c r="G218" s="1"/>
      <c r="H218" s="1"/>
    </row>
    <row r="219" spans="1:8" ht="12.75">
      <c r="A219" s="1"/>
      <c r="B219" s="1"/>
      <c r="C219" s="200"/>
      <c r="D219" s="199"/>
      <c r="E219" s="1"/>
      <c r="F219" s="1"/>
      <c r="G219" s="1"/>
      <c r="H219" s="1"/>
    </row>
    <row r="220" spans="1:8" ht="12.75">
      <c r="A220" s="1"/>
      <c r="B220" s="1"/>
      <c r="C220" s="200"/>
      <c r="D220" s="199"/>
      <c r="E220" s="1"/>
      <c r="F220" s="1"/>
      <c r="G220" s="1"/>
      <c r="H220" s="1"/>
    </row>
    <row r="221" spans="1:8" ht="12.75">
      <c r="A221" s="1"/>
      <c r="B221" s="1"/>
      <c r="C221" s="200"/>
      <c r="D221" s="199"/>
      <c r="E221" s="1"/>
      <c r="F221" s="1"/>
      <c r="G221" s="1"/>
      <c r="H221" s="1"/>
    </row>
    <row r="222" spans="1:8" ht="12.75">
      <c r="A222" s="1"/>
      <c r="B222" s="1"/>
      <c r="C222" s="200"/>
      <c r="D222" s="199"/>
      <c r="E222" s="1"/>
      <c r="F222" s="1"/>
      <c r="G222" s="1"/>
      <c r="H222" s="1"/>
    </row>
    <row r="223" spans="1:8" ht="12.75">
      <c r="A223" s="1"/>
      <c r="B223" s="1"/>
      <c r="C223" s="200"/>
      <c r="D223" s="199"/>
      <c r="E223" s="1"/>
      <c r="F223" s="1"/>
      <c r="G223" s="1"/>
      <c r="H223" s="1"/>
    </row>
    <row r="224" spans="1:8" ht="12.75">
      <c r="A224" s="1"/>
      <c r="B224" s="1"/>
      <c r="C224" s="200"/>
      <c r="D224" s="199"/>
      <c r="E224" s="1"/>
      <c r="F224" s="1"/>
      <c r="G224" s="1"/>
      <c r="H224" s="1"/>
    </row>
    <row r="225" spans="1:8" ht="12.75">
      <c r="A225" s="1"/>
      <c r="B225" s="1"/>
      <c r="C225" s="200"/>
      <c r="D225" s="199"/>
      <c r="E225" s="1"/>
      <c r="F225" s="1"/>
      <c r="G225" s="1"/>
      <c r="H225" s="1"/>
    </row>
    <row r="226" spans="1:8" ht="12.75">
      <c r="A226" s="1"/>
      <c r="B226" s="1"/>
      <c r="C226" s="200"/>
      <c r="D226" s="199"/>
      <c r="E226" s="1"/>
      <c r="F226" s="1"/>
      <c r="G226" s="1"/>
      <c r="H226" s="1"/>
    </row>
    <row r="227" spans="1:8" ht="12.75">
      <c r="A227" s="1"/>
      <c r="B227" s="1"/>
      <c r="C227" s="200"/>
      <c r="D227" s="199"/>
      <c r="E227" s="1"/>
      <c r="F227" s="1"/>
      <c r="G227" s="1"/>
      <c r="H227" s="1"/>
    </row>
    <row r="228" spans="1:8" ht="12.75">
      <c r="A228" s="1"/>
      <c r="B228" s="1"/>
      <c r="C228" s="200"/>
      <c r="D228" s="199"/>
      <c r="E228" s="1"/>
      <c r="F228" s="1"/>
      <c r="G228" s="1"/>
      <c r="H228" s="1"/>
    </row>
    <row r="229" spans="1:8" ht="12.75">
      <c r="A229" s="1"/>
      <c r="B229" s="1"/>
      <c r="C229" s="200"/>
      <c r="D229" s="199"/>
      <c r="E229" s="1"/>
      <c r="F229" s="1"/>
      <c r="G229" s="1"/>
      <c r="H229" s="1"/>
    </row>
    <row r="230" spans="1:8" ht="12.75">
      <c r="A230" s="1"/>
      <c r="B230" s="1"/>
      <c r="C230" s="200"/>
      <c r="D230" s="199"/>
      <c r="E230" s="1"/>
      <c r="F230" s="1"/>
      <c r="G230" s="1"/>
      <c r="H230" s="1"/>
    </row>
    <row r="231" spans="1:8" ht="12.75">
      <c r="A231" s="1"/>
      <c r="B231" s="1"/>
      <c r="C231" s="200"/>
      <c r="D231" s="199"/>
      <c r="E231" s="1"/>
      <c r="F231" s="1"/>
      <c r="G231" s="1"/>
      <c r="H231" s="1"/>
    </row>
    <row r="232" spans="1:8" ht="12.75">
      <c r="A232" s="1"/>
      <c r="B232" s="1"/>
      <c r="C232" s="200"/>
      <c r="D232" s="199"/>
      <c r="E232" s="1"/>
      <c r="F232" s="1"/>
      <c r="G232" s="1"/>
      <c r="H232" s="1"/>
    </row>
    <row r="233" spans="1:8" ht="12.75">
      <c r="A233" s="1"/>
      <c r="B233" s="1"/>
      <c r="C233" s="200"/>
      <c r="D233" s="199"/>
      <c r="E233" s="1"/>
      <c r="F233" s="1"/>
      <c r="G233" s="1"/>
      <c r="H233" s="1"/>
    </row>
    <row r="234" spans="1:8" ht="12.75">
      <c r="A234" s="1"/>
      <c r="B234" s="1"/>
      <c r="C234" s="200"/>
      <c r="D234" s="199"/>
      <c r="E234" s="1"/>
      <c r="F234" s="1"/>
      <c r="G234" s="1"/>
      <c r="H234" s="1"/>
    </row>
    <row r="235" spans="1:8" ht="12.75">
      <c r="A235" s="1"/>
      <c r="B235" s="1"/>
      <c r="C235" s="200"/>
      <c r="D235" s="199"/>
      <c r="E235" s="1"/>
      <c r="F235" s="1"/>
      <c r="G235" s="1"/>
      <c r="H235" s="1"/>
    </row>
    <row r="236" spans="1:8" ht="12.75">
      <c r="A236" s="1"/>
      <c r="B236" s="1"/>
      <c r="C236" s="200"/>
      <c r="D236" s="199"/>
      <c r="E236" s="1"/>
      <c r="F236" s="1"/>
      <c r="G236" s="1"/>
      <c r="H236" s="1"/>
    </row>
    <row r="237" spans="1:8" ht="12.75">
      <c r="A237" s="1"/>
      <c r="B237" s="1"/>
      <c r="C237" s="200"/>
      <c r="D237" s="199"/>
      <c r="E237" s="1"/>
      <c r="F237" s="1"/>
      <c r="G237" s="1"/>
      <c r="H237" s="1"/>
    </row>
    <row r="238" spans="1:8" ht="12.75">
      <c r="A238" s="1"/>
      <c r="B238" s="1"/>
      <c r="C238" s="200"/>
      <c r="D238" s="199"/>
      <c r="E238" s="1"/>
      <c r="F238" s="1"/>
      <c r="G238" s="1"/>
      <c r="H238" s="1"/>
    </row>
    <row r="239" spans="1:8" ht="12.75">
      <c r="A239" s="1"/>
      <c r="B239" s="1"/>
      <c r="C239" s="200"/>
      <c r="D239" s="199"/>
      <c r="E239" s="1"/>
      <c r="F239" s="1"/>
      <c r="G239" s="1"/>
      <c r="H239" s="1"/>
    </row>
    <row r="240" spans="1:8" ht="12.75">
      <c r="A240" s="1"/>
      <c r="B240" s="1"/>
      <c r="C240" s="200"/>
      <c r="D240" s="199"/>
      <c r="E240" s="1"/>
      <c r="F240" s="1"/>
      <c r="G240" s="1"/>
      <c r="H240" s="1"/>
    </row>
    <row r="241" spans="1:8" ht="12.75">
      <c r="A241" s="1"/>
      <c r="B241" s="1"/>
      <c r="C241" s="200"/>
      <c r="D241" s="199"/>
      <c r="E241" s="1"/>
      <c r="F241" s="1"/>
      <c r="G241" s="1"/>
      <c r="H241" s="1"/>
    </row>
    <row r="242" spans="1:8" ht="12.75">
      <c r="A242" s="1"/>
      <c r="B242" s="1"/>
      <c r="C242" s="200"/>
      <c r="D242" s="199"/>
      <c r="E242" s="1"/>
      <c r="F242" s="1"/>
      <c r="G242" s="1"/>
      <c r="H242" s="1"/>
    </row>
    <row r="243" spans="1:8" ht="12.75">
      <c r="A243" s="1"/>
      <c r="B243" s="1"/>
      <c r="C243" s="200"/>
      <c r="D243" s="199"/>
      <c r="E243" s="1"/>
      <c r="F243" s="1"/>
      <c r="G243" s="1"/>
      <c r="H243" s="1"/>
    </row>
    <row r="244" spans="1:8" ht="12.75">
      <c r="A244" s="1"/>
      <c r="B244" s="1"/>
      <c r="C244" s="200"/>
      <c r="D244" s="199"/>
      <c r="E244" s="1"/>
      <c r="F244" s="1"/>
      <c r="G244" s="1"/>
      <c r="H244" s="1"/>
    </row>
    <row r="245" spans="1:8" ht="12.75">
      <c r="A245" s="1"/>
      <c r="B245" s="1"/>
      <c r="C245" s="200"/>
      <c r="D245" s="199"/>
      <c r="E245" s="1"/>
      <c r="F245" s="1"/>
      <c r="G245" s="1"/>
      <c r="H245" s="1"/>
    </row>
    <row r="246" spans="1:8" ht="12.75">
      <c r="A246" s="1"/>
      <c r="B246" s="1"/>
      <c r="C246" s="200"/>
      <c r="D246" s="199"/>
      <c r="E246" s="1"/>
      <c r="F246" s="1"/>
      <c r="G246" s="1"/>
      <c r="H246" s="1"/>
    </row>
    <row r="247" spans="1:8" ht="12.75">
      <c r="A247" s="1"/>
      <c r="B247" s="1"/>
      <c r="C247" s="200"/>
      <c r="D247" s="199"/>
      <c r="E247" s="1"/>
      <c r="F247" s="1"/>
      <c r="G247" s="1"/>
      <c r="H247" s="1"/>
    </row>
    <row r="248" spans="1:8" ht="12.75">
      <c r="A248" s="1"/>
      <c r="B248" s="1"/>
      <c r="C248" s="200"/>
      <c r="D248" s="199"/>
      <c r="E248" s="1"/>
      <c r="F248" s="1"/>
      <c r="G248" s="1"/>
      <c r="H248" s="1"/>
    </row>
    <row r="249" spans="1:8" ht="12.75">
      <c r="A249" s="1"/>
      <c r="B249" s="1"/>
      <c r="C249" s="200"/>
      <c r="D249" s="199"/>
      <c r="E249" s="1"/>
      <c r="F249" s="1"/>
      <c r="G249" s="1"/>
      <c r="H249" s="1"/>
    </row>
    <row r="250" spans="1:8" ht="12.75">
      <c r="A250" s="1"/>
      <c r="B250" s="1"/>
      <c r="C250" s="200"/>
      <c r="D250" s="199"/>
      <c r="E250" s="1"/>
      <c r="F250" s="1"/>
      <c r="G250" s="1"/>
      <c r="H250" s="1"/>
    </row>
    <row r="251" spans="1:8" ht="12.75">
      <c r="A251" s="1"/>
      <c r="B251" s="1"/>
      <c r="C251" s="200"/>
      <c r="D251" s="199"/>
      <c r="E251" s="1"/>
      <c r="F251" s="1"/>
      <c r="G251" s="1"/>
      <c r="H251" s="1"/>
    </row>
    <row r="252" spans="1:8" ht="12.75">
      <c r="A252" s="1"/>
      <c r="B252" s="1"/>
      <c r="C252" s="200"/>
      <c r="D252" s="199"/>
      <c r="E252" s="1"/>
      <c r="F252" s="1"/>
      <c r="G252" s="1"/>
      <c r="H252" s="1"/>
    </row>
    <row r="253" spans="1:8" ht="12.75">
      <c r="A253" s="1"/>
      <c r="B253" s="1"/>
      <c r="C253" s="200"/>
      <c r="D253" s="199"/>
      <c r="E253" s="1"/>
      <c r="F253" s="1"/>
      <c r="G253" s="1"/>
      <c r="H253" s="1"/>
    </row>
    <row r="254" spans="1:8" ht="12.75">
      <c r="A254" s="1"/>
      <c r="B254" s="1"/>
      <c r="C254" s="200"/>
      <c r="D254" s="199"/>
      <c r="E254" s="1"/>
      <c r="F254" s="1"/>
      <c r="G254" s="1"/>
      <c r="H254" s="1"/>
    </row>
    <row r="255" spans="1:8" ht="12.75">
      <c r="A255" s="1"/>
      <c r="B255" s="1"/>
      <c r="C255" s="200"/>
      <c r="D255" s="199"/>
      <c r="E255" s="1"/>
      <c r="F255" s="1"/>
      <c r="G255" s="1"/>
      <c r="H255" s="1"/>
    </row>
    <row r="256" spans="1:8" ht="12.75">
      <c r="A256" s="1"/>
      <c r="B256" s="1"/>
      <c r="C256" s="200"/>
      <c r="D256" s="199"/>
      <c r="E256" s="1"/>
      <c r="F256" s="1"/>
      <c r="G256" s="1"/>
      <c r="H256" s="1"/>
    </row>
    <row r="257" spans="1:8" ht="12.75">
      <c r="A257" s="1"/>
      <c r="B257" s="1"/>
      <c r="C257" s="200"/>
      <c r="D257" s="199"/>
      <c r="E257" s="1"/>
      <c r="F257" s="1"/>
      <c r="G257" s="1"/>
      <c r="H257" s="1"/>
    </row>
    <row r="258" spans="1:8" ht="12.75">
      <c r="A258" s="1"/>
      <c r="B258" s="1"/>
      <c r="C258" s="200"/>
      <c r="D258" s="199"/>
      <c r="E258" s="1"/>
      <c r="F258" s="1"/>
      <c r="G258" s="1"/>
      <c r="H258" s="1"/>
    </row>
    <row r="259" spans="1:8" ht="12.75">
      <c r="A259" s="1"/>
      <c r="B259" s="1"/>
      <c r="C259" s="200"/>
      <c r="D259" s="199"/>
      <c r="E259" s="1"/>
      <c r="F259" s="1"/>
      <c r="G259" s="1"/>
      <c r="H259" s="1"/>
    </row>
    <row r="260" spans="1:8" ht="12.75">
      <c r="A260" s="1"/>
      <c r="B260" s="1"/>
      <c r="C260" s="200"/>
      <c r="D260" s="199"/>
      <c r="E260" s="1"/>
      <c r="F260" s="1"/>
      <c r="G260" s="1"/>
      <c r="H260" s="1"/>
    </row>
    <row r="261" spans="1:8" ht="12.75">
      <c r="A261" s="1"/>
      <c r="B261" s="1"/>
      <c r="C261" s="200"/>
      <c r="D261" s="199"/>
      <c r="E261" s="1"/>
      <c r="F261" s="1"/>
      <c r="G261" s="1"/>
      <c r="H261" s="1"/>
    </row>
    <row r="262" spans="1:8" ht="12.75">
      <c r="A262" s="1"/>
      <c r="B262" s="1"/>
      <c r="C262" s="200"/>
      <c r="D262" s="199"/>
      <c r="E262" s="1"/>
      <c r="F262" s="1"/>
      <c r="G262" s="1"/>
      <c r="H262" s="1"/>
    </row>
    <row r="263" spans="1:8" ht="12.75">
      <c r="A263" s="1"/>
      <c r="B263" s="1"/>
      <c r="C263" s="200"/>
      <c r="D263" s="199"/>
      <c r="E263" s="1"/>
      <c r="F263" s="1"/>
      <c r="G263" s="1"/>
      <c r="H263" s="1"/>
    </row>
    <row r="264" spans="1:8" ht="12.75">
      <c r="A264" s="1"/>
      <c r="B264" s="1"/>
      <c r="C264" s="200"/>
      <c r="D264" s="199"/>
      <c r="E264" s="1"/>
      <c r="F264" s="1"/>
      <c r="G264" s="1"/>
      <c r="H264" s="1"/>
    </row>
    <row r="265" spans="1:8" ht="12.75">
      <c r="A265" s="1"/>
      <c r="B265" s="1"/>
      <c r="C265" s="200"/>
      <c r="D265" s="199"/>
      <c r="E265" s="1"/>
      <c r="F265" s="1"/>
      <c r="G265" s="1"/>
      <c r="H265" s="1"/>
    </row>
    <row r="266" spans="1:8" ht="12.75">
      <c r="A266" s="1"/>
      <c r="B266" s="1"/>
      <c r="C266" s="200"/>
      <c r="D266" s="199"/>
      <c r="E266" s="1"/>
      <c r="F266" s="1"/>
      <c r="G266" s="1"/>
      <c r="H266" s="1"/>
    </row>
    <row r="267" spans="1:8" ht="12.75">
      <c r="A267" s="1"/>
      <c r="B267" s="1"/>
      <c r="C267" s="200"/>
      <c r="D267" s="199"/>
      <c r="E267" s="1"/>
      <c r="F267" s="1"/>
      <c r="G267" s="1"/>
      <c r="H267" s="1"/>
    </row>
    <row r="268" spans="1:8" ht="12.75">
      <c r="A268" s="1"/>
      <c r="B268" s="1"/>
      <c r="C268" s="200"/>
      <c r="D268" s="199"/>
      <c r="E268" s="1"/>
      <c r="F268" s="1"/>
      <c r="G268" s="1"/>
      <c r="H268" s="1"/>
    </row>
    <row r="269" spans="1:8" ht="12.75">
      <c r="A269" s="1"/>
      <c r="B269" s="1"/>
      <c r="C269" s="200"/>
      <c r="D269" s="199"/>
      <c r="E269" s="1"/>
      <c r="F269" s="1"/>
      <c r="G269" s="1"/>
      <c r="H269" s="1"/>
    </row>
    <row r="270" spans="1:8" ht="12.75">
      <c r="A270" s="1"/>
      <c r="B270" s="1"/>
      <c r="C270" s="200"/>
      <c r="D270" s="199"/>
      <c r="E270" s="1"/>
      <c r="F270" s="1"/>
      <c r="G270" s="1"/>
      <c r="H270" s="1"/>
    </row>
    <row r="271" spans="1:8" ht="12.75">
      <c r="A271" s="1"/>
      <c r="B271" s="1"/>
      <c r="C271" s="200"/>
      <c r="D271" s="199"/>
      <c r="E271" s="1"/>
      <c r="F271" s="1"/>
      <c r="G271" s="1"/>
      <c r="H271" s="1"/>
    </row>
    <row r="272" spans="1:8" ht="12.75">
      <c r="A272" s="1"/>
      <c r="B272" s="1"/>
      <c r="C272" s="200"/>
      <c r="D272" s="199"/>
      <c r="E272" s="1"/>
      <c r="F272" s="1"/>
      <c r="G272" s="1"/>
      <c r="H272" s="1"/>
    </row>
    <row r="273" spans="1:8" ht="12.75">
      <c r="A273" s="1"/>
      <c r="B273" s="1"/>
      <c r="C273" s="200"/>
      <c r="D273" s="199"/>
      <c r="E273" s="1"/>
      <c r="F273" s="1"/>
      <c r="G273" s="1"/>
      <c r="H273" s="1"/>
    </row>
    <row r="274" spans="1:8" ht="12.75">
      <c r="A274" s="1"/>
      <c r="B274" s="1"/>
      <c r="C274" s="200"/>
      <c r="D274" s="199"/>
      <c r="E274" s="1"/>
      <c r="F274" s="1"/>
      <c r="G274" s="1"/>
      <c r="H274" s="1"/>
    </row>
    <row r="275" spans="1:8" ht="12.75">
      <c r="A275" s="1"/>
      <c r="B275" s="1"/>
      <c r="C275" s="200"/>
      <c r="D275" s="199"/>
      <c r="E275" s="1"/>
      <c r="F275" s="1"/>
      <c r="G275" s="1"/>
      <c r="H275" s="1"/>
    </row>
    <row r="276" spans="1:8" ht="12.75">
      <c r="A276" s="1"/>
      <c r="B276" s="1"/>
      <c r="C276" s="200"/>
      <c r="D276" s="199"/>
      <c r="E276" s="1"/>
      <c r="F276" s="1"/>
      <c r="G276" s="1"/>
      <c r="H276" s="1"/>
    </row>
    <row r="277" spans="1:8" ht="12.75">
      <c r="A277" s="1"/>
      <c r="B277" s="1"/>
      <c r="C277" s="200"/>
      <c r="D277" s="199"/>
      <c r="E277" s="1"/>
      <c r="F277" s="1"/>
      <c r="G277" s="1"/>
      <c r="H277" s="1"/>
    </row>
    <row r="278" spans="1:8" ht="12.75">
      <c r="A278" s="1"/>
      <c r="B278" s="1"/>
      <c r="C278" s="200"/>
      <c r="D278" s="199"/>
      <c r="E278" s="1"/>
      <c r="F278" s="1"/>
      <c r="G278" s="1"/>
      <c r="H278" s="1"/>
    </row>
    <row r="279" spans="1:8" ht="12.75">
      <c r="A279" s="1"/>
      <c r="B279" s="1"/>
      <c r="C279" s="200"/>
      <c r="D279" s="199"/>
      <c r="E279" s="1"/>
      <c r="F279" s="1"/>
      <c r="G279" s="1"/>
      <c r="H279" s="1"/>
    </row>
    <row r="280" spans="1:8" ht="12.75">
      <c r="A280" s="1"/>
      <c r="B280" s="1"/>
      <c r="C280" s="200"/>
      <c r="D280" s="199"/>
      <c r="E280" s="1"/>
      <c r="F280" s="1"/>
      <c r="G280" s="1"/>
      <c r="H280" s="1"/>
    </row>
    <row r="281" spans="1:8" ht="12.75">
      <c r="A281" s="1"/>
      <c r="B281" s="1"/>
      <c r="C281" s="200"/>
      <c r="D281" s="199"/>
      <c r="E281" s="1"/>
      <c r="F281" s="1"/>
      <c r="G281" s="1"/>
      <c r="H281" s="1"/>
    </row>
    <row r="282" spans="1:8" ht="12.75">
      <c r="A282" s="1"/>
      <c r="B282" s="1"/>
      <c r="C282" s="200"/>
      <c r="D282" s="199"/>
      <c r="E282" s="1"/>
      <c r="F282" s="1"/>
      <c r="G282" s="1"/>
      <c r="H282" s="1"/>
    </row>
    <row r="283" spans="1:8" ht="12.75">
      <c r="A283" s="1"/>
      <c r="B283" s="1"/>
      <c r="C283" s="200"/>
      <c r="D283" s="199"/>
      <c r="E283" s="1"/>
      <c r="F283" s="1"/>
      <c r="G283" s="1"/>
      <c r="H283" s="1"/>
    </row>
    <row r="284" spans="1:8" ht="12.75">
      <c r="A284" s="1"/>
      <c r="B284" s="1"/>
      <c r="C284" s="200"/>
      <c r="D284" s="199"/>
      <c r="E284" s="1"/>
      <c r="F284" s="1"/>
      <c r="G284" s="1"/>
      <c r="H284" s="1"/>
    </row>
    <row r="285" spans="1:8" ht="12.75">
      <c r="A285" s="1"/>
      <c r="B285" s="1"/>
      <c r="C285" s="200"/>
      <c r="D285" s="199"/>
      <c r="E285" s="1"/>
      <c r="F285" s="1"/>
      <c r="G285" s="1"/>
      <c r="H285" s="1"/>
    </row>
    <row r="286" spans="1:8" ht="12.75">
      <c r="A286" s="1"/>
      <c r="B286" s="1"/>
      <c r="C286" s="200"/>
      <c r="D286" s="199"/>
      <c r="E286" s="1"/>
      <c r="F286" s="1"/>
      <c r="G286" s="1"/>
      <c r="H286" s="1"/>
    </row>
    <row r="287" spans="1:8" ht="12.75">
      <c r="A287" s="1"/>
      <c r="B287" s="1"/>
      <c r="C287" s="200"/>
      <c r="D287" s="199"/>
      <c r="E287" s="1"/>
      <c r="F287" s="1"/>
      <c r="G287" s="1"/>
      <c r="H287" s="1"/>
    </row>
    <row r="288" spans="1:8" ht="12.75">
      <c r="A288" s="1"/>
      <c r="B288" s="1"/>
      <c r="C288" s="200"/>
      <c r="D288" s="199"/>
      <c r="E288" s="1"/>
      <c r="F288" s="1"/>
      <c r="G288" s="1"/>
      <c r="H288" s="1"/>
    </row>
    <row r="289" spans="1:8" ht="12.75">
      <c r="A289" s="1"/>
      <c r="B289" s="1"/>
      <c r="C289" s="200"/>
      <c r="D289" s="199"/>
      <c r="E289" s="1"/>
      <c r="F289" s="1"/>
      <c r="G289" s="1"/>
      <c r="H289" s="1"/>
    </row>
    <row r="290" spans="1:8" ht="12.75">
      <c r="A290" s="1"/>
      <c r="B290" s="1"/>
      <c r="C290" s="200"/>
      <c r="D290" s="199"/>
      <c r="E290" s="1"/>
      <c r="F290" s="1"/>
      <c r="G290" s="1"/>
      <c r="H290" s="1"/>
    </row>
    <row r="291" spans="1:8" ht="12.75">
      <c r="A291" s="1"/>
      <c r="B291" s="1"/>
      <c r="C291" s="200"/>
      <c r="D291" s="199"/>
      <c r="E291" s="1"/>
      <c r="F291" s="1"/>
      <c r="G291" s="1"/>
      <c r="H291" s="1"/>
    </row>
    <row r="292" spans="1:8" ht="12.75">
      <c r="A292" s="1"/>
      <c r="B292" s="1"/>
      <c r="C292" s="200"/>
      <c r="D292" s="199"/>
      <c r="E292" s="1"/>
      <c r="F292" s="1"/>
      <c r="G292" s="1"/>
      <c r="H292" s="1"/>
    </row>
    <row r="293" spans="1:8" ht="12.75">
      <c r="A293" s="1"/>
      <c r="B293" s="1"/>
      <c r="C293" s="200"/>
      <c r="D293" s="199"/>
      <c r="E293" s="1"/>
      <c r="F293" s="1"/>
      <c r="G293" s="1"/>
      <c r="H293" s="1"/>
    </row>
    <row r="294" spans="1:8" ht="12.75">
      <c r="A294" s="1"/>
      <c r="B294" s="1"/>
      <c r="C294" s="200"/>
      <c r="D294" s="199"/>
      <c r="E294" s="1"/>
      <c r="F294" s="1"/>
      <c r="G294" s="1"/>
      <c r="H294" s="1"/>
    </row>
    <row r="295" spans="1:8" ht="12.75">
      <c r="A295" s="1"/>
      <c r="B295" s="1"/>
      <c r="C295" s="200"/>
      <c r="D295" s="199"/>
      <c r="E295" s="1"/>
      <c r="F295" s="1"/>
      <c r="G295" s="1"/>
      <c r="H295" s="1"/>
    </row>
    <row r="296" spans="1:8" ht="12.75">
      <c r="A296" s="1"/>
      <c r="B296" s="1"/>
      <c r="C296" s="200"/>
      <c r="D296" s="199"/>
      <c r="E296" s="1"/>
      <c r="F296" s="1"/>
      <c r="G296" s="1"/>
      <c r="H296" s="1"/>
    </row>
    <row r="297" spans="1:8" ht="12.75">
      <c r="A297" s="1"/>
      <c r="B297" s="1"/>
      <c r="C297" s="200"/>
      <c r="D297" s="199"/>
      <c r="E297" s="1"/>
      <c r="F297" s="1"/>
      <c r="G297" s="1"/>
      <c r="H297" s="1"/>
    </row>
    <row r="298" spans="1:8" ht="12.75">
      <c r="A298" s="1"/>
      <c r="B298" s="1"/>
      <c r="C298" s="200"/>
      <c r="D298" s="199"/>
      <c r="E298" s="1"/>
      <c r="F298" s="1"/>
      <c r="G298" s="1"/>
      <c r="H298" s="1"/>
    </row>
    <row r="299" spans="1:8" ht="12.75">
      <c r="A299" s="1"/>
      <c r="B299" s="1"/>
      <c r="C299" s="200"/>
      <c r="D299" s="199"/>
      <c r="E299" s="1"/>
      <c r="F299" s="1"/>
      <c r="G299" s="1"/>
      <c r="H299" s="1"/>
    </row>
    <row r="300" spans="1:8" ht="12.75">
      <c r="A300" s="1"/>
      <c r="B300" s="1"/>
      <c r="C300" s="200"/>
      <c r="D300" s="199"/>
      <c r="E300" s="1"/>
      <c r="F300" s="1"/>
      <c r="G300" s="1"/>
      <c r="H300" s="1"/>
    </row>
    <row r="301" spans="1:8" ht="12.75">
      <c r="A301" s="1"/>
      <c r="B301" s="1"/>
      <c r="C301" s="200"/>
      <c r="D301" s="199"/>
      <c r="E301" s="1"/>
      <c r="F301" s="1"/>
      <c r="G301" s="1"/>
      <c r="H301" s="1"/>
    </row>
    <row r="302" spans="1:8" ht="12.75">
      <c r="A302" s="1"/>
      <c r="B302" s="1"/>
      <c r="C302" s="200"/>
      <c r="D302" s="199"/>
      <c r="E302" s="1"/>
      <c r="F302" s="1"/>
      <c r="G302" s="1"/>
      <c r="H302" s="1"/>
    </row>
    <row r="303" spans="1:8" ht="12.75">
      <c r="A303" s="1"/>
      <c r="B303" s="1"/>
      <c r="C303" s="200"/>
      <c r="D303" s="199"/>
      <c r="E303" s="1"/>
      <c r="F303" s="1"/>
      <c r="G303" s="1"/>
      <c r="H303" s="1"/>
    </row>
    <row r="304" spans="1:8" ht="12.75">
      <c r="A304" s="1"/>
      <c r="B304" s="1"/>
      <c r="C304" s="200"/>
      <c r="D304" s="199"/>
      <c r="E304" s="1"/>
      <c r="F304" s="1"/>
      <c r="G304" s="1"/>
      <c r="H304" s="1"/>
    </row>
    <row r="305" spans="1:8" ht="12.75">
      <c r="A305" s="1"/>
      <c r="B305" s="1"/>
      <c r="C305" s="200"/>
      <c r="D305" s="199"/>
      <c r="E305" s="1"/>
      <c r="F305" s="1"/>
      <c r="G305" s="1"/>
      <c r="H305" s="1"/>
    </row>
    <row r="306" spans="1:8" ht="12.75">
      <c r="A306" s="1"/>
      <c r="B306" s="1"/>
      <c r="C306" s="200"/>
      <c r="D306" s="199"/>
      <c r="E306" s="1"/>
      <c r="F306" s="1"/>
      <c r="G306" s="1"/>
      <c r="H306" s="1"/>
    </row>
    <row r="307" spans="1:8" ht="12.75">
      <c r="A307" s="1"/>
      <c r="B307" s="1"/>
      <c r="C307" s="200"/>
      <c r="D307" s="199"/>
      <c r="E307" s="1"/>
      <c r="F307" s="1"/>
      <c r="G307" s="1"/>
      <c r="H307" s="1"/>
    </row>
    <row r="308" spans="1:8" ht="12.75">
      <c r="A308" s="1"/>
      <c r="B308" s="1"/>
      <c r="C308" s="200"/>
      <c r="D308" s="199"/>
      <c r="E308" s="1"/>
      <c r="F308" s="1"/>
      <c r="G308" s="1"/>
      <c r="H308" s="1"/>
    </row>
    <row r="309" spans="1:8" ht="12.75">
      <c r="A309" s="1"/>
      <c r="B309" s="1"/>
      <c r="C309" s="200"/>
      <c r="D309" s="199"/>
      <c r="E309" s="1"/>
      <c r="F309" s="1"/>
      <c r="G309" s="1"/>
      <c r="H309" s="1"/>
    </row>
    <row r="310" spans="1:8" ht="12.75">
      <c r="A310" s="1"/>
      <c r="B310" s="1"/>
      <c r="C310" s="200"/>
      <c r="D310" s="199"/>
      <c r="E310" s="1"/>
      <c r="F310" s="1"/>
      <c r="G310" s="1"/>
      <c r="H310" s="1"/>
    </row>
    <row r="311" spans="1:8" ht="12.75">
      <c r="A311" s="1"/>
      <c r="B311" s="1"/>
      <c r="C311" s="200"/>
      <c r="D311" s="199"/>
      <c r="E311" s="1"/>
      <c r="F311" s="1"/>
      <c r="G311" s="1"/>
      <c r="H311" s="1"/>
    </row>
    <row r="312" spans="1:8" ht="12.75">
      <c r="A312" s="1"/>
      <c r="B312" s="1"/>
      <c r="C312" s="200"/>
      <c r="D312" s="199"/>
      <c r="E312" s="1"/>
      <c r="F312" s="1"/>
      <c r="G312" s="1"/>
      <c r="H312" s="1"/>
    </row>
    <row r="313" spans="1:8" ht="12.75">
      <c r="A313" s="1"/>
      <c r="B313" s="1"/>
      <c r="C313" s="200"/>
      <c r="D313" s="199"/>
      <c r="E313" s="1"/>
      <c r="F313" s="1"/>
      <c r="G313" s="1"/>
      <c r="H313" s="1"/>
    </row>
    <row r="314" spans="1:8" ht="12.75">
      <c r="A314" s="1"/>
      <c r="B314" s="1"/>
      <c r="C314" s="200"/>
      <c r="D314" s="199"/>
      <c r="E314" s="1"/>
      <c r="F314" s="1"/>
      <c r="G314" s="1"/>
      <c r="H314" s="1"/>
    </row>
    <row r="315" spans="1:8" ht="12.75">
      <c r="A315" s="1"/>
      <c r="B315" s="1"/>
      <c r="C315" s="200"/>
      <c r="D315" s="199"/>
      <c r="E315" s="1"/>
      <c r="F315" s="1"/>
      <c r="G315" s="1"/>
      <c r="H315" s="1"/>
    </row>
    <row r="316" spans="1:8" ht="12.75">
      <c r="A316" s="1"/>
      <c r="B316" s="1"/>
      <c r="C316" s="200"/>
      <c r="D316" s="199"/>
      <c r="E316" s="1"/>
      <c r="F316" s="1"/>
      <c r="G316" s="1"/>
      <c r="H316" s="1"/>
    </row>
    <row r="317" spans="1:8" ht="12.75">
      <c r="A317" s="1"/>
      <c r="B317" s="1"/>
      <c r="C317" s="200"/>
      <c r="D317" s="199"/>
      <c r="E317" s="1"/>
      <c r="F317" s="1"/>
      <c r="G317" s="1"/>
      <c r="H317" s="1"/>
    </row>
    <row r="318" spans="1:8" ht="12.75">
      <c r="A318" s="1"/>
      <c r="B318" s="1"/>
      <c r="C318" s="200"/>
      <c r="D318" s="199"/>
      <c r="E318" s="1"/>
      <c r="F318" s="1"/>
      <c r="G318" s="1"/>
      <c r="H318" s="1"/>
    </row>
    <row r="319" spans="1:8" ht="12.75">
      <c r="A319" s="1"/>
      <c r="B319" s="1"/>
      <c r="C319" s="200"/>
      <c r="D319" s="199"/>
      <c r="E319" s="1"/>
      <c r="F319" s="1"/>
      <c r="G319" s="1"/>
      <c r="H319" s="1"/>
    </row>
    <row r="320" spans="1:8" ht="12.75">
      <c r="A320" s="1"/>
      <c r="B320" s="1"/>
      <c r="C320" s="200"/>
      <c r="D320" s="199"/>
      <c r="E320" s="1"/>
      <c r="F320" s="1"/>
      <c r="G320" s="1"/>
      <c r="H320" s="1"/>
    </row>
    <row r="321" spans="1:8" ht="12.75">
      <c r="A321" s="1"/>
      <c r="B321" s="1"/>
      <c r="C321" s="200"/>
      <c r="D321" s="199"/>
      <c r="E321" s="1"/>
      <c r="F321" s="1"/>
      <c r="G321" s="1"/>
      <c r="H321" s="1"/>
    </row>
    <row r="322" spans="1:8" ht="12.75">
      <c r="A322" s="1"/>
      <c r="B322" s="1"/>
      <c r="C322" s="200"/>
      <c r="D322" s="199"/>
      <c r="E322" s="1"/>
      <c r="F322" s="1"/>
      <c r="G322" s="1"/>
      <c r="H322" s="1"/>
    </row>
    <row r="323" spans="1:8" ht="12.75">
      <c r="A323" s="1"/>
      <c r="B323" s="1"/>
      <c r="C323" s="200"/>
      <c r="D323" s="199"/>
      <c r="E323" s="1"/>
      <c r="F323" s="1"/>
      <c r="G323" s="1"/>
      <c r="H323" s="1"/>
    </row>
    <row r="324" spans="1:8" ht="12.75">
      <c r="A324" s="1"/>
      <c r="B324" s="1"/>
      <c r="C324" s="200"/>
      <c r="D324" s="199"/>
      <c r="E324" s="1"/>
      <c r="F324" s="1"/>
      <c r="G324" s="1"/>
      <c r="H324" s="1"/>
    </row>
    <row r="325" spans="1:8" ht="12.75">
      <c r="A325" s="1"/>
      <c r="B325" s="1"/>
      <c r="C325" s="200"/>
      <c r="D325" s="199"/>
      <c r="E325" s="1"/>
      <c r="F325" s="1"/>
      <c r="G325" s="1"/>
      <c r="H325" s="1"/>
    </row>
    <row r="326" spans="1:8" ht="12.75">
      <c r="A326" s="1"/>
      <c r="B326" s="1"/>
      <c r="C326" s="200"/>
      <c r="D326" s="199"/>
      <c r="E326" s="1"/>
      <c r="F326" s="1"/>
      <c r="G326" s="1"/>
      <c r="H326" s="1"/>
    </row>
    <row r="327" spans="1:8" ht="12.75">
      <c r="A327" s="1"/>
      <c r="B327" s="1"/>
      <c r="C327" s="200"/>
      <c r="D327" s="199"/>
      <c r="E327" s="1"/>
      <c r="F327" s="1"/>
      <c r="G327" s="1"/>
      <c r="H327" s="1"/>
    </row>
    <row r="328" spans="1:8" ht="12.75">
      <c r="A328" s="1"/>
      <c r="B328" s="1"/>
      <c r="C328" s="200"/>
      <c r="D328" s="199"/>
      <c r="E328" s="1"/>
      <c r="F328" s="1"/>
      <c r="G328" s="1"/>
      <c r="H328" s="1"/>
    </row>
    <row r="329" spans="1:8" ht="12.75">
      <c r="A329" s="1"/>
      <c r="B329" s="1"/>
      <c r="C329" s="200"/>
      <c r="D329" s="199"/>
      <c r="E329" s="1"/>
      <c r="F329" s="1"/>
      <c r="G329" s="1"/>
      <c r="H329" s="1"/>
    </row>
    <row r="330" spans="1:8" ht="12.75">
      <c r="A330" s="1"/>
      <c r="B330" s="1"/>
      <c r="C330" s="200"/>
      <c r="D330" s="199"/>
      <c r="E330" s="1"/>
      <c r="F330" s="1"/>
      <c r="G330" s="1"/>
      <c r="H330" s="1"/>
    </row>
    <row r="331" spans="1:8" ht="12.75">
      <c r="A331" s="1"/>
      <c r="B331" s="1"/>
      <c r="C331" s="200"/>
      <c r="D331" s="199"/>
      <c r="E331" s="1"/>
      <c r="F331" s="1"/>
      <c r="G331" s="1"/>
      <c r="H331" s="1"/>
    </row>
    <row r="332" spans="1:8" ht="12.75">
      <c r="A332" s="1"/>
      <c r="B332" s="1"/>
      <c r="C332" s="200"/>
      <c r="D332" s="199"/>
      <c r="E332" s="1"/>
      <c r="F332" s="1"/>
      <c r="G332" s="1"/>
      <c r="H332" s="1"/>
    </row>
    <row r="333" spans="1:8" ht="12.75">
      <c r="A333" s="1"/>
      <c r="B333" s="1"/>
      <c r="C333" s="200"/>
      <c r="D333" s="199"/>
      <c r="E333" s="1"/>
      <c r="F333" s="1"/>
      <c r="G333" s="1"/>
      <c r="H333" s="1"/>
    </row>
    <row r="334" spans="1:8" ht="12.75">
      <c r="A334" s="1"/>
      <c r="B334" s="1"/>
      <c r="C334" s="200"/>
      <c r="D334" s="199"/>
      <c r="E334" s="1"/>
      <c r="F334" s="1"/>
      <c r="G334" s="1"/>
      <c r="H334" s="1"/>
    </row>
    <row r="335" spans="1:8" ht="12.75">
      <c r="A335" s="1"/>
      <c r="B335" s="1"/>
      <c r="C335" s="200"/>
      <c r="D335" s="199"/>
      <c r="E335" s="1"/>
      <c r="F335" s="1"/>
      <c r="G335" s="1"/>
      <c r="H335" s="1"/>
    </row>
    <row r="336" spans="1:8" ht="12.75">
      <c r="A336" s="1"/>
      <c r="B336" s="1"/>
      <c r="C336" s="200"/>
      <c r="D336" s="199"/>
      <c r="E336" s="1"/>
      <c r="F336" s="1"/>
      <c r="G336" s="1"/>
      <c r="H336" s="1"/>
    </row>
    <row r="337" spans="1:8" ht="12.75">
      <c r="A337" s="1"/>
      <c r="B337" s="1"/>
      <c r="C337" s="200"/>
      <c r="D337" s="199"/>
      <c r="E337" s="1"/>
      <c r="F337" s="1"/>
      <c r="G337" s="1"/>
      <c r="H337" s="1"/>
    </row>
    <row r="338" spans="1:8" ht="12.75">
      <c r="A338" s="1"/>
      <c r="B338" s="1"/>
      <c r="C338" s="200"/>
      <c r="D338" s="199"/>
      <c r="E338" s="1"/>
      <c r="F338" s="1"/>
      <c r="G338" s="1"/>
      <c r="H338" s="1"/>
    </row>
    <row r="339" spans="1:8" ht="12.75">
      <c r="A339" s="1"/>
      <c r="B339" s="1"/>
      <c r="C339" s="200"/>
      <c r="D339" s="199"/>
      <c r="E339" s="1"/>
      <c r="F339" s="1"/>
      <c r="G339" s="1"/>
      <c r="H339" s="1"/>
    </row>
    <row r="340" spans="1:8" ht="12.75">
      <c r="A340" s="1"/>
      <c r="B340" s="1"/>
      <c r="C340" s="200"/>
      <c r="D340" s="199"/>
      <c r="E340" s="1"/>
      <c r="F340" s="1"/>
      <c r="G340" s="1"/>
      <c r="H340" s="1"/>
    </row>
    <row r="341" spans="1:8" ht="12.75">
      <c r="A341" s="1"/>
      <c r="B341" s="1"/>
      <c r="C341" s="200"/>
      <c r="D341" s="199"/>
      <c r="E341" s="1"/>
      <c r="F341" s="1"/>
      <c r="G341" s="1"/>
      <c r="H341" s="1"/>
    </row>
    <row r="342" spans="1:8" ht="12.75">
      <c r="A342" s="1"/>
      <c r="B342" s="1"/>
      <c r="C342" s="200"/>
      <c r="D342" s="199"/>
      <c r="E342" s="1"/>
      <c r="F342" s="1"/>
      <c r="G342" s="1"/>
      <c r="H342" s="1"/>
    </row>
    <row r="343" spans="1:8" ht="12.75">
      <c r="A343" s="1"/>
      <c r="B343" s="1"/>
      <c r="C343" s="200"/>
      <c r="D343" s="199"/>
      <c r="E343" s="1"/>
      <c r="F343" s="1"/>
      <c r="G343" s="1"/>
      <c r="H343" s="1"/>
    </row>
    <row r="344" spans="1:8" ht="12.75">
      <c r="A344" s="1"/>
      <c r="B344" s="1"/>
      <c r="C344" s="200"/>
      <c r="D344" s="199"/>
      <c r="E344" s="1"/>
      <c r="F344" s="1"/>
      <c r="G344" s="1"/>
      <c r="H344" s="1"/>
    </row>
    <row r="345" spans="1:8" ht="12.75">
      <c r="A345" s="1"/>
      <c r="B345" s="1"/>
      <c r="C345" s="200"/>
      <c r="D345" s="199"/>
      <c r="E345" s="1"/>
      <c r="F345" s="1"/>
      <c r="G345" s="1"/>
      <c r="H345" s="1"/>
    </row>
    <row r="346" spans="1:8" ht="12.75">
      <c r="A346" s="1"/>
      <c r="B346" s="1"/>
      <c r="C346" s="200"/>
      <c r="D346" s="199"/>
      <c r="E346" s="1"/>
      <c r="F346" s="1"/>
      <c r="G346" s="1"/>
      <c r="H346" s="1"/>
    </row>
    <row r="347" spans="1:8" ht="12.75">
      <c r="A347" s="1"/>
      <c r="B347" s="1"/>
      <c r="C347" s="200"/>
      <c r="D347" s="199"/>
      <c r="E347" s="1"/>
      <c r="F347" s="1"/>
      <c r="G347" s="1"/>
      <c r="H347" s="1"/>
    </row>
    <row r="348" spans="1:8" ht="12.75">
      <c r="A348" s="1"/>
      <c r="B348" s="1"/>
      <c r="C348" s="200"/>
      <c r="D348" s="199"/>
      <c r="E348" s="1"/>
      <c r="F348" s="1"/>
      <c r="G348" s="1"/>
      <c r="H348" s="1"/>
    </row>
    <row r="349" spans="1:8" ht="12.75">
      <c r="A349" s="1"/>
      <c r="B349" s="1"/>
      <c r="C349" s="200"/>
      <c r="D349" s="199"/>
      <c r="E349" s="1"/>
      <c r="F349" s="1"/>
      <c r="G349" s="1"/>
      <c r="H349" s="1"/>
    </row>
    <row r="350" spans="1:8" ht="12.75">
      <c r="A350" s="1"/>
      <c r="B350" s="1"/>
      <c r="C350" s="200"/>
      <c r="D350" s="199"/>
      <c r="E350" s="1"/>
      <c r="F350" s="1"/>
      <c r="G350" s="1"/>
      <c r="H350" s="1"/>
    </row>
    <row r="351" spans="1:8" ht="12.75">
      <c r="A351" s="1"/>
      <c r="B351" s="1"/>
      <c r="C351" s="200"/>
      <c r="D351" s="199"/>
      <c r="E351" s="1"/>
      <c r="F351" s="1"/>
      <c r="G351" s="1"/>
      <c r="H351" s="1"/>
    </row>
    <row r="352" spans="1:8" ht="12.75">
      <c r="A352" s="1"/>
      <c r="B352" s="1"/>
      <c r="C352" s="200"/>
      <c r="D352" s="199"/>
      <c r="E352" s="1"/>
      <c r="F352" s="1"/>
      <c r="G352" s="1"/>
      <c r="H352" s="1"/>
    </row>
    <row r="353" spans="1:8" ht="12.75">
      <c r="A353" s="1"/>
      <c r="B353" s="1"/>
      <c r="C353" s="200"/>
      <c r="D353" s="199"/>
      <c r="E353" s="1"/>
      <c r="F353" s="1"/>
      <c r="G353" s="1"/>
      <c r="H353" s="1"/>
    </row>
    <row r="354" spans="1:8" ht="12.75">
      <c r="A354" s="1"/>
      <c r="B354" s="1"/>
      <c r="C354" s="200"/>
      <c r="D354" s="199"/>
      <c r="E354" s="1"/>
      <c r="F354" s="1"/>
      <c r="G354" s="1"/>
      <c r="H354" s="1"/>
    </row>
    <row r="355" spans="1:8" ht="12.75">
      <c r="A355" s="1"/>
      <c r="B355" s="1"/>
      <c r="C355" s="200"/>
      <c r="D355" s="199"/>
      <c r="E355" s="1"/>
      <c r="F355" s="1"/>
      <c r="G355" s="1"/>
      <c r="H355" s="1"/>
    </row>
    <row r="356" spans="1:8" ht="12.75">
      <c r="A356" s="1"/>
      <c r="B356" s="1"/>
      <c r="C356" s="200"/>
      <c r="D356" s="199"/>
      <c r="E356" s="1"/>
      <c r="F356" s="1"/>
      <c r="G356" s="1"/>
      <c r="H356" s="1"/>
    </row>
    <row r="357" spans="1:8" ht="12.75">
      <c r="A357" s="1"/>
      <c r="B357" s="1"/>
      <c r="C357" s="200"/>
      <c r="D357" s="199"/>
      <c r="E357" s="1"/>
      <c r="F357" s="1"/>
      <c r="G357" s="1"/>
      <c r="H357" s="1"/>
    </row>
    <row r="358" spans="1:8" ht="12.75">
      <c r="A358" s="1"/>
      <c r="B358" s="1"/>
      <c r="C358" s="200"/>
      <c r="D358" s="199"/>
      <c r="E358" s="1"/>
      <c r="F358" s="1"/>
      <c r="G358" s="1"/>
      <c r="H358" s="1"/>
    </row>
    <row r="359" spans="1:8" ht="12.75">
      <c r="A359" s="1"/>
      <c r="B359" s="1"/>
      <c r="C359" s="200"/>
      <c r="D359" s="199"/>
      <c r="E359" s="1"/>
      <c r="F359" s="1"/>
      <c r="G359" s="1"/>
      <c r="H359" s="1"/>
    </row>
    <row r="360" spans="1:8" ht="12.75">
      <c r="A360" s="1"/>
      <c r="B360" s="1"/>
      <c r="C360" s="200"/>
      <c r="D360" s="199"/>
      <c r="E360" s="1"/>
      <c r="F360" s="1"/>
      <c r="G360" s="1"/>
      <c r="H360" s="1"/>
    </row>
    <row r="361" spans="1:8" ht="12.75">
      <c r="A361" s="1"/>
      <c r="B361" s="1"/>
      <c r="C361" s="200"/>
      <c r="D361" s="199"/>
      <c r="E361" s="1"/>
      <c r="F361" s="1"/>
      <c r="G361" s="1"/>
      <c r="H361" s="1"/>
    </row>
    <row r="362" spans="1:8" ht="12.75">
      <c r="A362" s="1"/>
      <c r="B362" s="1"/>
      <c r="C362" s="200"/>
      <c r="D362" s="199"/>
      <c r="E362" s="1"/>
      <c r="F362" s="1"/>
      <c r="G362" s="1"/>
      <c r="H362" s="1"/>
    </row>
    <row r="363" spans="1:8" ht="12.75">
      <c r="A363" s="1"/>
      <c r="B363" s="1"/>
      <c r="C363" s="200"/>
      <c r="D363" s="199"/>
      <c r="E363" s="1"/>
      <c r="F363" s="1"/>
      <c r="G363" s="1"/>
      <c r="H363" s="1"/>
    </row>
    <row r="364" spans="1:8" ht="12.75">
      <c r="A364" s="1"/>
      <c r="B364" s="1"/>
      <c r="C364" s="200"/>
      <c r="D364" s="199"/>
      <c r="E364" s="1"/>
      <c r="F364" s="1"/>
      <c r="G364" s="1"/>
      <c r="H364" s="1"/>
    </row>
    <row r="365" spans="1:8" ht="12.75">
      <c r="A365" s="1"/>
      <c r="B365" s="1"/>
      <c r="C365" s="200"/>
      <c r="D365" s="199"/>
      <c r="E365" s="1"/>
      <c r="F365" s="1"/>
      <c r="G365" s="1"/>
      <c r="H365" s="1"/>
    </row>
    <row r="366" spans="1:8" ht="12.75">
      <c r="A366" s="1"/>
      <c r="B366" s="1"/>
      <c r="C366" s="200"/>
      <c r="D366" s="199"/>
      <c r="E366" s="1"/>
      <c r="F366" s="1"/>
      <c r="G366" s="1"/>
      <c r="H366" s="1"/>
    </row>
    <row r="367" spans="1:8" ht="12.75">
      <c r="A367" s="1"/>
      <c r="B367" s="1"/>
      <c r="C367" s="200"/>
      <c r="D367" s="199"/>
      <c r="E367" s="1"/>
      <c r="F367" s="1"/>
      <c r="G367" s="1"/>
      <c r="H367" s="1"/>
    </row>
    <row r="368" spans="1:8" ht="12.75">
      <c r="A368" s="1"/>
      <c r="B368" s="1"/>
      <c r="C368" s="200"/>
      <c r="D368" s="199"/>
      <c r="E368" s="1"/>
      <c r="F368" s="1"/>
      <c r="G368" s="1"/>
      <c r="H368" s="1"/>
    </row>
    <row r="369" spans="1:8" ht="12.75">
      <c r="A369" s="1"/>
      <c r="B369" s="1"/>
      <c r="C369" s="200"/>
      <c r="D369" s="199"/>
      <c r="E369" s="1"/>
      <c r="F369" s="1"/>
      <c r="G369" s="1"/>
      <c r="H369" s="1"/>
    </row>
    <row r="370" spans="1:8" ht="12.75">
      <c r="A370" s="1"/>
      <c r="B370" s="1"/>
      <c r="C370" s="200"/>
      <c r="D370" s="199"/>
      <c r="E370" s="1"/>
      <c r="F370" s="1"/>
      <c r="G370" s="1"/>
      <c r="H370" s="1"/>
    </row>
    <row r="371" spans="1:8" ht="12.75">
      <c r="A371" s="1"/>
      <c r="B371" s="1"/>
      <c r="C371" s="200"/>
      <c r="D371" s="199"/>
      <c r="E371" s="1"/>
      <c r="F371" s="1"/>
      <c r="G371" s="1"/>
      <c r="H371" s="1"/>
    </row>
    <row r="372" spans="1:8" ht="12.75">
      <c r="A372" s="1"/>
      <c r="B372" s="1"/>
      <c r="C372" s="200"/>
      <c r="D372" s="199"/>
      <c r="E372" s="1"/>
      <c r="F372" s="1"/>
      <c r="G372" s="1"/>
      <c r="H372" s="1"/>
    </row>
    <row r="373" spans="1:8" ht="12.75">
      <c r="A373" s="1"/>
      <c r="B373" s="1"/>
      <c r="C373" s="200"/>
      <c r="D373" s="199"/>
      <c r="E373" s="1"/>
      <c r="F373" s="1"/>
      <c r="G373" s="1"/>
      <c r="H373" s="1"/>
    </row>
    <row r="374" spans="1:8" ht="12.75">
      <c r="A374" s="1"/>
      <c r="B374" s="1"/>
      <c r="C374" s="200"/>
      <c r="D374" s="199"/>
      <c r="E374" s="1"/>
      <c r="F374" s="1"/>
      <c r="G374" s="1"/>
      <c r="H374" s="1"/>
    </row>
    <row r="375" spans="1:8" ht="12.75">
      <c r="A375" s="1"/>
      <c r="B375" s="1"/>
      <c r="C375" s="200"/>
      <c r="D375" s="199"/>
      <c r="E375" s="1"/>
      <c r="F375" s="1"/>
      <c r="G375" s="1"/>
      <c r="H375" s="1"/>
    </row>
    <row r="376" spans="1:8" ht="12.75">
      <c r="A376" s="1"/>
      <c r="B376" s="1"/>
      <c r="C376" s="200"/>
      <c r="D376" s="199"/>
      <c r="E376" s="1"/>
      <c r="F376" s="1"/>
      <c r="G376" s="1"/>
      <c r="H376" s="1"/>
    </row>
    <row r="377" spans="1:8" ht="12.75">
      <c r="A377" s="1"/>
      <c r="B377" s="1"/>
      <c r="C377" s="200"/>
      <c r="D377" s="199"/>
      <c r="E377" s="1"/>
      <c r="F377" s="1"/>
      <c r="G377" s="1"/>
      <c r="H377" s="1"/>
    </row>
    <row r="378" spans="1:8" ht="12.75">
      <c r="A378" s="1"/>
      <c r="B378" s="1"/>
      <c r="C378" s="200"/>
      <c r="D378" s="199"/>
      <c r="E378" s="1"/>
      <c r="F378" s="1"/>
      <c r="G378" s="1"/>
      <c r="H378" s="1"/>
    </row>
    <row r="379" spans="1:8" ht="12.75">
      <c r="A379" s="1"/>
      <c r="B379" s="1"/>
      <c r="C379" s="200"/>
      <c r="D379" s="199"/>
      <c r="E379" s="1"/>
      <c r="F379" s="1"/>
      <c r="G379" s="1"/>
      <c r="H379" s="1"/>
    </row>
    <row r="380" spans="1:8" ht="12.75">
      <c r="A380" s="1"/>
      <c r="B380" s="1"/>
      <c r="C380" s="200"/>
      <c r="D380" s="199"/>
      <c r="E380" s="1"/>
      <c r="F380" s="1"/>
      <c r="G380" s="1"/>
      <c r="H380" s="1"/>
    </row>
    <row r="381" spans="1:8" ht="12.75">
      <c r="A381" s="1"/>
      <c r="B381" s="1"/>
      <c r="C381" s="200"/>
      <c r="D381" s="199"/>
      <c r="E381" s="1"/>
      <c r="F381" s="1"/>
      <c r="G381" s="1"/>
      <c r="H381" s="1"/>
    </row>
    <row r="382" spans="1:8" ht="12.75">
      <c r="A382" s="1"/>
      <c r="B382" s="1"/>
      <c r="C382" s="200"/>
      <c r="D382" s="199"/>
      <c r="E382" s="1"/>
      <c r="F382" s="1"/>
      <c r="G382" s="1"/>
      <c r="H382" s="1"/>
    </row>
    <row r="383" spans="1:8" ht="12.75">
      <c r="A383" s="1"/>
      <c r="B383" s="1"/>
      <c r="C383" s="200"/>
      <c r="D383" s="199"/>
      <c r="E383" s="1"/>
      <c r="F383" s="1"/>
      <c r="G383" s="1"/>
      <c r="H383" s="1"/>
    </row>
    <row r="384" spans="1:8" ht="12.75">
      <c r="A384" s="1"/>
      <c r="B384" s="1"/>
      <c r="C384" s="200"/>
      <c r="D384" s="199"/>
      <c r="E384" s="1"/>
      <c r="F384" s="1"/>
      <c r="G384" s="1"/>
      <c r="H384" s="1"/>
    </row>
    <row r="385" spans="1:8" ht="12.75">
      <c r="A385" s="1"/>
      <c r="B385" s="1"/>
      <c r="C385" s="200"/>
      <c r="D385" s="199"/>
      <c r="E385" s="1"/>
      <c r="F385" s="1"/>
      <c r="G385" s="1"/>
      <c r="H385" s="1"/>
    </row>
    <row r="386" spans="1:8" ht="12.75">
      <c r="A386" s="1"/>
      <c r="B386" s="1"/>
      <c r="C386" s="200"/>
      <c r="D386" s="199"/>
      <c r="E386" s="1"/>
      <c r="F386" s="1"/>
      <c r="G386" s="1"/>
      <c r="H386" s="1"/>
    </row>
    <row r="387" spans="1:8" ht="12.75">
      <c r="A387" s="1"/>
      <c r="B387" s="1"/>
      <c r="C387" s="200"/>
      <c r="D387" s="199"/>
      <c r="E387" s="1"/>
      <c r="F387" s="1"/>
      <c r="G387" s="1"/>
      <c r="H387" s="1"/>
    </row>
    <row r="388" spans="1:8" ht="12.75">
      <c r="A388" s="1"/>
      <c r="B388" s="1"/>
      <c r="C388" s="200"/>
      <c r="D388" s="199"/>
      <c r="E388" s="1"/>
      <c r="F388" s="1"/>
      <c r="G388" s="1"/>
      <c r="H388" s="1"/>
    </row>
    <row r="389" spans="1:8" ht="12.75">
      <c r="A389" s="1"/>
      <c r="B389" s="1"/>
      <c r="C389" s="200"/>
      <c r="D389" s="199"/>
      <c r="E389" s="1"/>
      <c r="F389" s="1"/>
      <c r="G389" s="1"/>
      <c r="H389" s="1"/>
    </row>
    <row r="390" spans="1:8" ht="12.75">
      <c r="A390" s="1"/>
      <c r="B390" s="1"/>
      <c r="C390" s="200"/>
      <c r="D390" s="199"/>
      <c r="E390" s="1"/>
      <c r="F390" s="1"/>
      <c r="G390" s="1"/>
      <c r="H390" s="1"/>
    </row>
    <row r="391" spans="1:8" ht="12.75">
      <c r="A391" s="1"/>
      <c r="B391" s="1"/>
      <c r="C391" s="200"/>
      <c r="D391" s="199"/>
      <c r="E391" s="1"/>
      <c r="F391" s="1"/>
      <c r="G391" s="1"/>
      <c r="H391" s="1"/>
    </row>
    <row r="392" spans="1:8" ht="12.75">
      <c r="A392" s="1"/>
      <c r="B392" s="1"/>
      <c r="C392" s="200"/>
      <c r="D392" s="199"/>
      <c r="E392" s="1"/>
      <c r="F392" s="1"/>
      <c r="G392" s="1"/>
      <c r="H392" s="1"/>
    </row>
    <row r="393" spans="1:8" ht="12.75">
      <c r="A393" s="1"/>
      <c r="B393" s="1"/>
      <c r="C393" s="200"/>
      <c r="D393" s="199"/>
      <c r="E393" s="1"/>
      <c r="F393" s="1"/>
      <c r="G393" s="1"/>
      <c r="H393" s="1"/>
    </row>
    <row r="394" spans="1:8" ht="12.75">
      <c r="A394" s="1"/>
      <c r="B394" s="1"/>
      <c r="C394" s="200"/>
      <c r="D394" s="199"/>
      <c r="E394" s="1"/>
      <c r="F394" s="1"/>
      <c r="G394" s="1"/>
      <c r="H394" s="1"/>
    </row>
    <row r="395" spans="1:8" ht="12.75">
      <c r="A395" s="1"/>
      <c r="B395" s="1"/>
      <c r="C395" s="200"/>
      <c r="D395" s="199"/>
      <c r="E395" s="1"/>
      <c r="F395" s="1"/>
      <c r="G395" s="1"/>
      <c r="H395" s="1"/>
    </row>
    <row r="396" spans="1:8" ht="12.75">
      <c r="A396" s="1"/>
      <c r="B396" s="1"/>
      <c r="C396" s="200"/>
      <c r="D396" s="199"/>
      <c r="E396" s="1"/>
      <c r="F396" s="1"/>
      <c r="G396" s="1"/>
      <c r="H396" s="1"/>
    </row>
    <row r="397" spans="1:8" ht="12.75">
      <c r="A397" s="1"/>
      <c r="B397" s="1"/>
      <c r="C397" s="200"/>
      <c r="D397" s="199"/>
      <c r="E397" s="1"/>
      <c r="F397" s="1"/>
      <c r="G397" s="1"/>
      <c r="H397" s="1"/>
    </row>
    <row r="398" spans="1:8" ht="12.75">
      <c r="A398" s="1"/>
      <c r="B398" s="1"/>
      <c r="C398" s="200"/>
      <c r="D398" s="199"/>
      <c r="E398" s="1"/>
      <c r="F398" s="1"/>
      <c r="G398" s="1"/>
      <c r="H398" s="1"/>
    </row>
    <row r="399" spans="1:8" ht="12.75">
      <c r="A399" s="1"/>
      <c r="B399" s="1"/>
      <c r="C399" s="200"/>
      <c r="D399" s="199"/>
      <c r="E399" s="1"/>
      <c r="F399" s="1"/>
      <c r="G399" s="1"/>
      <c r="H399" s="1"/>
    </row>
    <row r="400" spans="1:8" ht="12.75">
      <c r="A400" s="1"/>
      <c r="B400" s="1"/>
      <c r="C400" s="200"/>
      <c r="D400" s="199"/>
      <c r="E400" s="1"/>
      <c r="F400" s="1"/>
      <c r="G400" s="1"/>
      <c r="H400" s="1"/>
    </row>
    <row r="401" spans="1:8" ht="12.75">
      <c r="A401" s="1"/>
      <c r="B401" s="1"/>
      <c r="C401" s="200"/>
      <c r="D401" s="199"/>
      <c r="E401" s="1"/>
      <c r="F401" s="1"/>
      <c r="G401" s="1"/>
      <c r="H401" s="1"/>
    </row>
    <row r="402" spans="1:8" ht="12.75">
      <c r="A402" s="1"/>
      <c r="B402" s="1"/>
      <c r="C402" s="200"/>
      <c r="D402" s="199"/>
      <c r="E402" s="1"/>
      <c r="F402" s="1"/>
      <c r="G402" s="1"/>
      <c r="H402" s="1"/>
    </row>
    <row r="403" spans="1:8" ht="12.75">
      <c r="A403" s="1"/>
      <c r="B403" s="1"/>
      <c r="C403" s="200"/>
      <c r="D403" s="199"/>
      <c r="E403" s="1"/>
      <c r="F403" s="1"/>
      <c r="G403" s="1"/>
      <c r="H403" s="1"/>
    </row>
    <row r="404" spans="1:8" ht="12.75">
      <c r="A404" s="1"/>
      <c r="B404" s="1"/>
      <c r="C404" s="200"/>
      <c r="D404" s="199"/>
      <c r="E404" s="1"/>
      <c r="F404" s="1"/>
      <c r="G404" s="1"/>
      <c r="H404" s="1"/>
    </row>
    <row r="405" spans="1:8" ht="12.75">
      <c r="A405" s="1"/>
      <c r="B405" s="1"/>
      <c r="C405" s="200"/>
      <c r="D405" s="199"/>
      <c r="E405" s="1"/>
      <c r="F405" s="1"/>
      <c r="G405" s="1"/>
      <c r="H405" s="1"/>
    </row>
    <row r="406" spans="1:8" ht="12.75">
      <c r="A406" s="1"/>
      <c r="B406" s="1"/>
      <c r="C406" s="200"/>
      <c r="D406" s="199"/>
      <c r="E406" s="1"/>
      <c r="F406" s="1"/>
      <c r="G406" s="1"/>
      <c r="H406" s="1"/>
    </row>
    <row r="407" spans="1:8" ht="12.75">
      <c r="A407" s="1"/>
      <c r="B407" s="1"/>
      <c r="C407" s="200"/>
      <c r="D407" s="199"/>
      <c r="E407" s="1"/>
      <c r="F407" s="1"/>
      <c r="G407" s="1"/>
      <c r="H407" s="1"/>
    </row>
    <row r="408" spans="1:8" ht="12.75">
      <c r="A408" s="1"/>
      <c r="B408" s="1"/>
      <c r="C408" s="200"/>
      <c r="D408" s="199"/>
      <c r="E408" s="1"/>
      <c r="F408" s="1"/>
      <c r="G408" s="1"/>
      <c r="H408" s="1"/>
    </row>
    <row r="409" spans="1:8" ht="12.75">
      <c r="A409" s="1"/>
      <c r="B409" s="1"/>
      <c r="C409" s="200"/>
      <c r="D409" s="199"/>
      <c r="E409" s="1"/>
      <c r="F409" s="1"/>
      <c r="G409" s="1"/>
      <c r="H409" s="1"/>
    </row>
    <row r="410" spans="1:8" ht="12.75">
      <c r="A410" s="1"/>
      <c r="B410" s="1"/>
      <c r="C410" s="200"/>
      <c r="D410" s="199"/>
      <c r="E410" s="1"/>
      <c r="F410" s="1"/>
      <c r="G410" s="1"/>
      <c r="H410" s="1"/>
    </row>
    <row r="411" spans="1:8" ht="12.75">
      <c r="A411" s="1"/>
      <c r="B411" s="1"/>
      <c r="C411" s="200"/>
      <c r="D411" s="199"/>
      <c r="E411" s="1"/>
      <c r="F411" s="1"/>
      <c r="G411" s="1"/>
      <c r="H411" s="1"/>
    </row>
    <row r="412" spans="1:8" ht="12.75">
      <c r="A412" s="1"/>
      <c r="B412" s="1"/>
      <c r="C412" s="200"/>
      <c r="D412" s="199"/>
      <c r="E412" s="1"/>
      <c r="F412" s="1"/>
      <c r="G412" s="1"/>
      <c r="H412" s="1"/>
    </row>
    <row r="413" spans="1:8" ht="12.75">
      <c r="A413" s="1"/>
      <c r="B413" s="1"/>
      <c r="C413" s="200"/>
      <c r="D413" s="199"/>
      <c r="E413" s="1"/>
      <c r="F413" s="1"/>
      <c r="G413" s="1"/>
      <c r="H413" s="1"/>
    </row>
    <row r="414" spans="1:8" ht="12.75">
      <c r="A414" s="1"/>
      <c r="B414" s="1"/>
      <c r="C414" s="200"/>
      <c r="D414" s="199"/>
      <c r="E414" s="1"/>
      <c r="F414" s="1"/>
      <c r="G414" s="1"/>
      <c r="H414" s="1"/>
    </row>
    <row r="415" spans="1:8" ht="12.75">
      <c r="A415" s="1"/>
      <c r="B415" s="1"/>
      <c r="C415" s="200"/>
      <c r="D415" s="199"/>
      <c r="E415" s="1"/>
      <c r="F415" s="1"/>
      <c r="G415" s="1"/>
      <c r="H415" s="1"/>
    </row>
    <row r="416" spans="1:8" ht="12.75">
      <c r="A416" s="1"/>
      <c r="B416" s="1"/>
      <c r="C416" s="200"/>
      <c r="D416" s="199"/>
      <c r="E416" s="1"/>
      <c r="F416" s="1"/>
      <c r="G416" s="1"/>
      <c r="H416" s="1"/>
    </row>
    <row r="417" spans="1:8" ht="12.75">
      <c r="A417" s="1"/>
      <c r="B417" s="1"/>
      <c r="C417" s="200"/>
      <c r="D417" s="199"/>
      <c r="E417" s="1"/>
      <c r="F417" s="1"/>
      <c r="G417" s="1"/>
      <c r="H417" s="1"/>
    </row>
    <row r="418" spans="1:8" ht="12.75">
      <c r="A418" s="1"/>
      <c r="B418" s="1"/>
      <c r="C418" s="200"/>
      <c r="D418" s="199"/>
      <c r="E418" s="1"/>
      <c r="F418" s="1"/>
      <c r="G418" s="1"/>
      <c r="H418" s="1"/>
    </row>
    <row r="419" spans="1:8" ht="12.75">
      <c r="A419" s="1"/>
      <c r="B419" s="1"/>
      <c r="C419" s="200"/>
      <c r="D419" s="199"/>
      <c r="E419" s="1"/>
      <c r="F419" s="1"/>
      <c r="G419" s="1"/>
      <c r="H419" s="1"/>
    </row>
    <row r="420" spans="1:8" ht="12.75">
      <c r="A420" s="1"/>
      <c r="B420" s="1"/>
      <c r="C420" s="200"/>
      <c r="D420" s="199"/>
      <c r="E420" s="1"/>
      <c r="F420" s="1"/>
      <c r="G420" s="1"/>
      <c r="H420" s="1"/>
    </row>
    <row r="421" spans="1:8" ht="12.75">
      <c r="A421" s="1"/>
      <c r="B421" s="1"/>
      <c r="C421" s="200"/>
      <c r="D421" s="199"/>
      <c r="E421" s="1"/>
      <c r="F421" s="1"/>
      <c r="G421" s="1"/>
      <c r="H421" s="1"/>
    </row>
    <row r="422" spans="1:8" ht="12.75">
      <c r="A422" s="1"/>
      <c r="B422" s="1"/>
      <c r="C422" s="200"/>
      <c r="D422" s="199"/>
      <c r="E422" s="1"/>
      <c r="F422" s="1"/>
      <c r="G422" s="1"/>
      <c r="H422" s="1"/>
    </row>
    <row r="423" spans="1:8" ht="12.75">
      <c r="A423" s="1"/>
      <c r="B423" s="1"/>
      <c r="C423" s="200"/>
      <c r="D423" s="199"/>
      <c r="E423" s="1"/>
      <c r="F423" s="1"/>
      <c r="G423" s="1"/>
      <c r="H423" s="1"/>
    </row>
    <row r="424" spans="1:8" ht="12.75">
      <c r="A424" s="1"/>
      <c r="B424" s="1"/>
      <c r="C424" s="200"/>
      <c r="D424" s="199"/>
      <c r="E424" s="1"/>
      <c r="F424" s="1"/>
      <c r="G424" s="1"/>
      <c r="H424" s="1"/>
    </row>
    <row r="425" spans="1:8" ht="12.75">
      <c r="A425" s="1"/>
      <c r="B425" s="1"/>
      <c r="C425" s="200"/>
      <c r="D425" s="199"/>
      <c r="E425" s="1"/>
      <c r="F425" s="1"/>
      <c r="G425" s="1"/>
      <c r="H425" s="1"/>
    </row>
    <row r="426" spans="1:8" ht="12.75">
      <c r="A426" s="1"/>
      <c r="B426" s="1"/>
      <c r="C426" s="200"/>
      <c r="D426" s="199"/>
      <c r="E426" s="1"/>
      <c r="F426" s="1"/>
      <c r="G426" s="1"/>
      <c r="H426" s="1"/>
    </row>
    <row r="427" spans="1:8" ht="12.75">
      <c r="A427" s="1"/>
      <c r="B427" s="1"/>
      <c r="C427" s="200"/>
      <c r="D427" s="199"/>
      <c r="E427" s="1"/>
      <c r="F427" s="1"/>
      <c r="G427" s="1"/>
      <c r="H427" s="1"/>
    </row>
    <row r="428" spans="1:8" ht="12.75">
      <c r="A428" s="1"/>
      <c r="B428" s="1"/>
      <c r="C428" s="200"/>
      <c r="D428" s="199"/>
      <c r="E428" s="1"/>
      <c r="F428" s="1"/>
      <c r="G428" s="1"/>
      <c r="H428" s="1"/>
    </row>
    <row r="429" spans="1:8" ht="12.75">
      <c r="A429" s="1"/>
      <c r="B429" s="1"/>
      <c r="C429" s="200"/>
      <c r="D429" s="199"/>
      <c r="E429" s="1"/>
      <c r="F429" s="1"/>
      <c r="G429" s="1"/>
      <c r="H429" s="1"/>
    </row>
    <row r="430" spans="1:8" ht="12.75">
      <c r="A430" s="1"/>
      <c r="B430" s="1"/>
      <c r="C430" s="200"/>
      <c r="D430" s="199"/>
      <c r="E430" s="1"/>
      <c r="F430" s="1"/>
      <c r="G430" s="1"/>
      <c r="H430" s="1"/>
    </row>
    <row r="431" spans="1:8" ht="12.75">
      <c r="A431" s="1"/>
      <c r="B431" s="1"/>
      <c r="C431" s="200"/>
      <c r="D431" s="199"/>
      <c r="E431" s="1"/>
      <c r="F431" s="1"/>
      <c r="G431" s="1"/>
      <c r="H431" s="1"/>
    </row>
    <row r="432" spans="1:8" ht="12.75">
      <c r="A432" s="1"/>
      <c r="B432" s="1"/>
      <c r="C432" s="200"/>
      <c r="D432" s="199"/>
      <c r="E432" s="1"/>
      <c r="F432" s="1"/>
      <c r="G432" s="1"/>
      <c r="H432" s="1"/>
    </row>
    <row r="433" spans="1:8" ht="12.75">
      <c r="A433" s="1"/>
      <c r="B433" s="1"/>
      <c r="C433" s="200"/>
      <c r="D433" s="199"/>
      <c r="E433" s="1"/>
      <c r="F433" s="1"/>
      <c r="G433" s="1"/>
      <c r="H433" s="1"/>
    </row>
    <row r="434" spans="1:8" ht="12.75">
      <c r="A434" s="1"/>
      <c r="B434" s="1"/>
      <c r="C434" s="200"/>
      <c r="D434" s="199"/>
      <c r="E434" s="1"/>
      <c r="F434" s="1"/>
      <c r="G434" s="1"/>
      <c r="H434" s="1"/>
    </row>
    <row r="435" spans="1:8" ht="12.75">
      <c r="A435" s="1"/>
      <c r="B435" s="1"/>
      <c r="C435" s="200"/>
      <c r="D435" s="199"/>
      <c r="E435" s="1"/>
      <c r="F435" s="1"/>
      <c r="G435" s="1"/>
      <c r="H435" s="1"/>
    </row>
    <row r="436" spans="1:8" ht="12.75">
      <c r="A436" s="1"/>
      <c r="B436" s="1"/>
      <c r="C436" s="200"/>
      <c r="D436" s="199"/>
      <c r="E436" s="1"/>
      <c r="F436" s="1"/>
      <c r="G436" s="1"/>
      <c r="H436" s="1"/>
    </row>
    <row r="437" spans="1:8" ht="12.75">
      <c r="A437" s="1"/>
      <c r="B437" s="1"/>
      <c r="C437" s="200"/>
      <c r="D437" s="199"/>
      <c r="E437" s="1"/>
      <c r="F437" s="1"/>
      <c r="G437" s="1"/>
      <c r="H437" s="1"/>
    </row>
    <row r="438" spans="1:8" ht="12.75">
      <c r="A438" s="1"/>
      <c r="B438" s="1"/>
      <c r="C438" s="200"/>
      <c r="D438" s="199"/>
      <c r="E438" s="1"/>
      <c r="F438" s="1"/>
      <c r="G438" s="1"/>
      <c r="H438" s="1"/>
    </row>
    <row r="439" spans="1:8" ht="12.75">
      <c r="A439" s="1"/>
      <c r="B439" s="1"/>
      <c r="C439" s="200"/>
      <c r="D439" s="199"/>
      <c r="E439" s="1"/>
      <c r="F439" s="1"/>
      <c r="G439" s="1"/>
      <c r="H439" s="1"/>
    </row>
    <row r="440" spans="1:8" ht="12.75">
      <c r="A440" s="1"/>
      <c r="B440" s="1"/>
      <c r="C440" s="200"/>
      <c r="D440" s="199"/>
      <c r="E440" s="1"/>
      <c r="F440" s="1"/>
      <c r="G440" s="1"/>
      <c r="H440" s="1"/>
    </row>
    <row r="441" spans="1:8" ht="12.75">
      <c r="A441" s="1"/>
      <c r="B441" s="1"/>
      <c r="C441" s="200"/>
      <c r="D441" s="199"/>
      <c r="E441" s="1"/>
      <c r="F441" s="1"/>
      <c r="G441" s="1"/>
      <c r="H441" s="1"/>
    </row>
    <row r="442" spans="1:8" ht="12.75">
      <c r="A442" s="1"/>
      <c r="B442" s="1"/>
      <c r="C442" s="200"/>
      <c r="D442" s="199"/>
      <c r="E442" s="1"/>
      <c r="F442" s="1"/>
      <c r="G442" s="1"/>
      <c r="H442" s="1"/>
    </row>
    <row r="443" spans="1:8" ht="12.75">
      <c r="A443" s="1"/>
      <c r="B443" s="1"/>
      <c r="C443" s="200"/>
      <c r="D443" s="199"/>
      <c r="E443" s="1"/>
      <c r="F443" s="1"/>
      <c r="G443" s="1"/>
      <c r="H443" s="1"/>
    </row>
    <row r="444" spans="1:8" ht="12.75">
      <c r="A444" s="1"/>
      <c r="B444" s="1"/>
      <c r="C444" s="200"/>
      <c r="D444" s="199"/>
      <c r="E444" s="1"/>
      <c r="F444" s="1"/>
      <c r="G444" s="1"/>
      <c r="H444" s="1"/>
    </row>
    <row r="445" spans="1:8" ht="12.75">
      <c r="A445" s="1"/>
      <c r="B445" s="1"/>
      <c r="C445" s="200"/>
      <c r="D445" s="199"/>
      <c r="E445" s="1"/>
      <c r="F445" s="1"/>
      <c r="G445" s="1"/>
      <c r="H445" s="1"/>
    </row>
    <row r="446" spans="1:8" ht="12.75">
      <c r="A446" s="1"/>
      <c r="B446" s="1"/>
      <c r="C446" s="200"/>
      <c r="D446" s="199"/>
      <c r="E446" s="1"/>
      <c r="F446" s="1"/>
      <c r="G446" s="1"/>
      <c r="H446" s="1"/>
    </row>
    <row r="447" spans="1:8" ht="12.75">
      <c r="A447" s="1"/>
      <c r="B447" s="1"/>
      <c r="C447" s="200"/>
      <c r="D447" s="199"/>
      <c r="E447" s="1"/>
      <c r="F447" s="1"/>
      <c r="G447" s="1"/>
      <c r="H447" s="1"/>
    </row>
    <row r="448" spans="1:8" ht="12.75">
      <c r="A448" s="1"/>
      <c r="B448" s="1"/>
      <c r="C448" s="200"/>
      <c r="D448" s="199"/>
      <c r="E448" s="1"/>
      <c r="F448" s="1"/>
      <c r="G448" s="1"/>
      <c r="H448" s="1"/>
    </row>
    <row r="449" spans="1:8" ht="12.75">
      <c r="A449" s="1"/>
      <c r="B449" s="1"/>
      <c r="C449" s="200"/>
      <c r="D449" s="199"/>
      <c r="E449" s="1"/>
      <c r="F449" s="1"/>
      <c r="G449" s="1"/>
      <c r="H449" s="1"/>
    </row>
    <row r="450" spans="1:8" ht="12.75">
      <c r="A450" s="1"/>
      <c r="B450" s="1"/>
      <c r="C450" s="200"/>
      <c r="D450" s="199"/>
      <c r="E450" s="1"/>
      <c r="F450" s="1"/>
      <c r="G450" s="1"/>
      <c r="H450" s="1"/>
    </row>
    <row r="451" spans="1:8" ht="12.75">
      <c r="A451" s="1"/>
      <c r="B451" s="1"/>
      <c r="C451" s="200"/>
      <c r="D451" s="199"/>
      <c r="E451" s="1"/>
      <c r="F451" s="1"/>
      <c r="G451" s="1"/>
      <c r="H451" s="1"/>
    </row>
    <row r="452" spans="1:8" ht="12.75">
      <c r="A452" s="1"/>
      <c r="B452" s="1"/>
      <c r="C452" s="200"/>
      <c r="D452" s="199"/>
      <c r="E452" s="1"/>
      <c r="F452" s="1"/>
      <c r="G452" s="1"/>
      <c r="H452" s="1"/>
    </row>
    <row r="453" spans="1:8" ht="12.75">
      <c r="A453" s="1"/>
      <c r="B453" s="1"/>
      <c r="C453" s="200"/>
      <c r="D453" s="199"/>
      <c r="E453" s="1"/>
      <c r="F453" s="1"/>
      <c r="G453" s="1"/>
      <c r="H453" s="1"/>
    </row>
    <row r="454" spans="1:8" ht="12.75">
      <c r="A454" s="1"/>
      <c r="B454" s="1"/>
      <c r="C454" s="200"/>
      <c r="D454" s="199"/>
      <c r="E454" s="1"/>
      <c r="F454" s="1"/>
      <c r="G454" s="1"/>
      <c r="H454" s="1"/>
    </row>
    <row r="455" spans="1:8" ht="12.75">
      <c r="A455" s="1"/>
      <c r="B455" s="1"/>
      <c r="C455" s="200"/>
      <c r="D455" s="199"/>
      <c r="E455" s="1"/>
      <c r="F455" s="1"/>
      <c r="G455" s="1"/>
      <c r="H455" s="1"/>
    </row>
    <row r="456" spans="1:8" ht="12.75">
      <c r="A456" s="1"/>
      <c r="B456" s="1"/>
      <c r="C456" s="200"/>
      <c r="D456" s="199"/>
      <c r="E456" s="1"/>
      <c r="F456" s="1"/>
      <c r="G456" s="1"/>
      <c r="H456" s="1"/>
    </row>
    <row r="457" spans="1:8" ht="12.75">
      <c r="A457" s="1"/>
      <c r="B457" s="1"/>
      <c r="C457" s="200"/>
      <c r="D457" s="199"/>
      <c r="E457" s="1"/>
      <c r="F457" s="1"/>
      <c r="G457" s="1"/>
      <c r="H457" s="1"/>
    </row>
    <row r="458" spans="1:8" ht="12.75">
      <c r="A458" s="1"/>
      <c r="B458" s="1"/>
      <c r="C458" s="200"/>
      <c r="D458" s="199"/>
      <c r="E458" s="1"/>
      <c r="F458" s="1"/>
      <c r="G458" s="1"/>
      <c r="H458" s="1"/>
    </row>
    <row r="459" spans="1:8" ht="12.75">
      <c r="A459" s="1"/>
      <c r="B459" s="1"/>
      <c r="C459" s="200"/>
      <c r="D459" s="199"/>
      <c r="E459" s="1"/>
      <c r="F459" s="1"/>
      <c r="G459" s="1"/>
      <c r="H459" s="1"/>
    </row>
    <row r="460" spans="1:8" ht="12.75">
      <c r="A460" s="1"/>
      <c r="B460" s="1"/>
      <c r="C460" s="200"/>
      <c r="D460" s="199"/>
      <c r="E460" s="1"/>
      <c r="F460" s="1"/>
      <c r="G460" s="1"/>
      <c r="H460" s="1"/>
    </row>
    <row r="461" spans="1:8" ht="12.75">
      <c r="A461" s="1"/>
      <c r="B461" s="1"/>
      <c r="C461" s="200"/>
      <c r="D461" s="199"/>
      <c r="E461" s="1"/>
      <c r="F461" s="1"/>
      <c r="G461" s="1"/>
      <c r="H461" s="1"/>
    </row>
    <row r="462" spans="1:8" ht="12.75">
      <c r="A462" s="1"/>
      <c r="B462" s="1"/>
      <c r="C462" s="200"/>
      <c r="D462" s="199"/>
      <c r="E462" s="1"/>
      <c r="F462" s="1"/>
      <c r="G462" s="1"/>
      <c r="H462" s="1"/>
    </row>
    <row r="463" spans="1:8" ht="12.75">
      <c r="A463" s="1"/>
      <c r="B463" s="1"/>
      <c r="C463" s="200"/>
      <c r="D463" s="199"/>
      <c r="E463" s="1"/>
      <c r="F463" s="1"/>
      <c r="G463" s="1"/>
      <c r="H463" s="1"/>
    </row>
    <row r="464" spans="1:8" ht="12.75">
      <c r="A464" s="1"/>
      <c r="B464" s="1"/>
      <c r="C464" s="200"/>
      <c r="D464" s="199"/>
      <c r="E464" s="1"/>
      <c r="F464" s="1"/>
      <c r="G464" s="1"/>
      <c r="H464" s="1"/>
    </row>
    <row r="465" spans="1:8" ht="12.75">
      <c r="A465" s="1"/>
      <c r="B465" s="1"/>
      <c r="C465" s="200"/>
      <c r="D465" s="199"/>
      <c r="E465" s="1"/>
      <c r="F465" s="1"/>
      <c r="G465" s="1"/>
      <c r="H465" s="1"/>
    </row>
    <row r="466" spans="1:8" ht="12.75">
      <c r="A466" s="1"/>
      <c r="B466" s="1"/>
      <c r="C466" s="200"/>
      <c r="D466" s="199"/>
      <c r="E466" s="1"/>
      <c r="F466" s="1"/>
      <c r="G466" s="1"/>
      <c r="H466" s="1"/>
    </row>
    <row r="467" spans="1:8" ht="12.75">
      <c r="A467" s="1"/>
      <c r="B467" s="1"/>
      <c r="C467" s="200"/>
      <c r="D467" s="199"/>
      <c r="E467" s="1"/>
      <c r="F467" s="1"/>
      <c r="G467" s="1"/>
      <c r="H467" s="1"/>
    </row>
    <row r="468" spans="1:8" ht="12.75">
      <c r="A468" s="1"/>
      <c r="B468" s="1"/>
      <c r="C468" s="200"/>
      <c r="D468" s="199"/>
      <c r="E468" s="1"/>
      <c r="F468" s="1"/>
      <c r="G468" s="1"/>
      <c r="H468" s="1"/>
    </row>
    <row r="469" spans="1:8" ht="12.75">
      <c r="A469" s="1"/>
      <c r="B469" s="1"/>
      <c r="C469" s="200"/>
      <c r="D469" s="199"/>
      <c r="E469" s="1"/>
      <c r="F469" s="1"/>
      <c r="G469" s="1"/>
      <c r="H469" s="1"/>
    </row>
    <row r="470" spans="1:8" ht="12.75">
      <c r="A470" s="1"/>
      <c r="B470" s="1"/>
      <c r="C470" s="200"/>
      <c r="D470" s="199"/>
      <c r="E470" s="1"/>
      <c r="F470" s="1"/>
      <c r="G470" s="1"/>
      <c r="H470" s="1"/>
    </row>
    <row r="471" spans="1:8" ht="12.75">
      <c r="A471" s="1"/>
      <c r="B471" s="1"/>
      <c r="C471" s="200"/>
      <c r="D471" s="199"/>
      <c r="E471" s="1"/>
      <c r="F471" s="1"/>
      <c r="G471" s="1"/>
      <c r="H471" s="1"/>
    </row>
    <row r="472" spans="1:8" ht="12.75">
      <c r="A472" s="1"/>
      <c r="B472" s="1"/>
      <c r="C472" s="200"/>
      <c r="D472" s="199"/>
      <c r="E472" s="1"/>
      <c r="F472" s="1"/>
      <c r="G472" s="1"/>
      <c r="H472" s="1"/>
    </row>
    <row r="473" spans="1:8" ht="12.75">
      <c r="A473" s="1"/>
      <c r="B473" s="1"/>
      <c r="C473" s="200"/>
      <c r="D473" s="199"/>
      <c r="E473" s="1"/>
      <c r="F473" s="1"/>
      <c r="G473" s="1"/>
      <c r="H473" s="1"/>
    </row>
    <row r="474" spans="1:8" ht="12.75">
      <c r="A474" s="1"/>
      <c r="B474" s="1"/>
      <c r="C474" s="200"/>
      <c r="D474" s="199"/>
      <c r="E474" s="1"/>
      <c r="F474" s="1"/>
      <c r="G474" s="1"/>
      <c r="H474" s="1"/>
    </row>
    <row r="475" spans="1:8" ht="12.75">
      <c r="A475" s="1"/>
      <c r="B475" s="1"/>
      <c r="C475" s="200"/>
      <c r="D475" s="199"/>
      <c r="E475" s="1"/>
      <c r="F475" s="1"/>
      <c r="G475" s="1"/>
      <c r="H475" s="1"/>
    </row>
    <row r="476" spans="1:8" ht="12.75">
      <c r="A476" s="1"/>
      <c r="B476" s="1"/>
      <c r="C476" s="200"/>
      <c r="D476" s="199"/>
      <c r="E476" s="1"/>
      <c r="F476" s="1"/>
      <c r="G476" s="1"/>
      <c r="H476" s="1"/>
    </row>
    <row r="477" spans="1:8" ht="12.75">
      <c r="A477" s="1"/>
      <c r="B477" s="1"/>
      <c r="C477" s="200"/>
      <c r="D477" s="199"/>
      <c r="E477" s="1"/>
      <c r="F477" s="1"/>
      <c r="G477" s="1"/>
      <c r="H477" s="1"/>
    </row>
    <row r="478" spans="1:8" ht="12.75">
      <c r="A478" s="1"/>
      <c r="B478" s="1"/>
      <c r="C478" s="200"/>
      <c r="D478" s="199"/>
      <c r="E478" s="1"/>
      <c r="F478" s="1"/>
      <c r="G478" s="1"/>
      <c r="H478" s="1"/>
    </row>
    <row r="479" spans="1:8" ht="12.75">
      <c r="A479" s="1"/>
      <c r="B479" s="1"/>
      <c r="C479" s="200"/>
      <c r="D479" s="199"/>
      <c r="E479" s="1"/>
      <c r="F479" s="1"/>
      <c r="G479" s="1"/>
      <c r="H479" s="1"/>
    </row>
    <row r="480" spans="1:8" ht="12.75">
      <c r="A480" s="1"/>
      <c r="B480" s="1"/>
      <c r="C480" s="200"/>
      <c r="D480" s="199"/>
      <c r="E480" s="1"/>
      <c r="F480" s="1"/>
      <c r="G480" s="1"/>
      <c r="H480" s="1"/>
    </row>
    <row r="481" spans="1:8" ht="12.75">
      <c r="A481" s="1"/>
      <c r="B481" s="1"/>
      <c r="C481" s="200"/>
      <c r="D481" s="199"/>
      <c r="E481" s="1"/>
      <c r="F481" s="1"/>
      <c r="G481" s="1"/>
      <c r="H481" s="1"/>
    </row>
    <row r="482" spans="1:8" ht="12.75">
      <c r="A482" s="1"/>
      <c r="B482" s="1"/>
      <c r="C482" s="200"/>
      <c r="D482" s="199"/>
      <c r="E482" s="1"/>
      <c r="F482" s="1"/>
      <c r="G482" s="1"/>
      <c r="H482" s="1"/>
    </row>
    <row r="483" spans="1:8" ht="12.75">
      <c r="A483" s="1"/>
      <c r="B483" s="1"/>
      <c r="C483" s="200"/>
      <c r="D483" s="199"/>
      <c r="E483" s="1"/>
      <c r="F483" s="1"/>
      <c r="G483" s="1"/>
      <c r="H483" s="1"/>
    </row>
    <row r="484" spans="1:8" ht="12.75">
      <c r="A484" s="1"/>
      <c r="B484" s="1"/>
      <c r="C484" s="200"/>
      <c r="D484" s="199"/>
      <c r="E484" s="1"/>
      <c r="F484" s="1"/>
      <c r="G484" s="1"/>
      <c r="H484" s="1"/>
    </row>
    <row r="485" spans="1:8" ht="12.75">
      <c r="A485" s="1"/>
      <c r="B485" s="1"/>
      <c r="C485" s="200"/>
      <c r="D485" s="199"/>
      <c r="E485" s="1"/>
      <c r="F485" s="1"/>
      <c r="G485" s="1"/>
      <c r="H485" s="1"/>
    </row>
    <row r="486" spans="1:8" ht="12.75">
      <c r="A486" s="1"/>
      <c r="B486" s="1"/>
      <c r="C486" s="200"/>
      <c r="D486" s="199"/>
      <c r="E486" s="1"/>
      <c r="F486" s="1"/>
      <c r="G486" s="1"/>
      <c r="H486" s="1"/>
    </row>
    <row r="487" spans="1:8" ht="12.75">
      <c r="A487" s="1"/>
      <c r="B487" s="1"/>
      <c r="C487" s="200"/>
      <c r="D487" s="199"/>
      <c r="E487" s="1"/>
      <c r="F487" s="1"/>
      <c r="G487" s="1"/>
      <c r="H487" s="1"/>
    </row>
    <row r="488" spans="1:8" ht="12.75">
      <c r="A488" s="1"/>
      <c r="B488" s="1"/>
      <c r="C488" s="200"/>
      <c r="D488" s="199"/>
      <c r="E488" s="1"/>
      <c r="F488" s="1"/>
      <c r="G488" s="1"/>
      <c r="H488" s="1"/>
    </row>
    <row r="489" spans="1:8" ht="12.75">
      <c r="A489" s="1"/>
      <c r="B489" s="1"/>
      <c r="C489" s="200"/>
      <c r="D489" s="199"/>
      <c r="E489" s="1"/>
      <c r="F489" s="1"/>
      <c r="G489" s="1"/>
      <c r="H489" s="1"/>
    </row>
    <row r="490" spans="1:8" ht="12.75">
      <c r="A490" s="1"/>
      <c r="B490" s="1"/>
      <c r="C490" s="200"/>
      <c r="D490" s="199"/>
      <c r="E490" s="1"/>
      <c r="F490" s="1"/>
      <c r="G490" s="1"/>
      <c r="H490" s="1"/>
    </row>
    <row r="491" spans="1:8" ht="12.75">
      <c r="A491" s="1"/>
      <c r="B491" s="1"/>
      <c r="C491" s="200"/>
      <c r="D491" s="199"/>
      <c r="E491" s="1"/>
      <c r="F491" s="1"/>
      <c r="G491" s="1"/>
      <c r="H491" s="1"/>
    </row>
    <row r="492" spans="1:8" ht="12.75">
      <c r="A492" s="1"/>
      <c r="B492" s="1"/>
      <c r="C492" s="200"/>
      <c r="D492" s="199"/>
      <c r="E492" s="1"/>
      <c r="F492" s="1"/>
      <c r="G492" s="1"/>
      <c r="H492" s="1"/>
    </row>
    <row r="493" spans="1:8" ht="12.75">
      <c r="A493" s="1"/>
      <c r="B493" s="1"/>
      <c r="C493" s="200"/>
      <c r="D493" s="199"/>
      <c r="E493" s="1"/>
      <c r="F493" s="1"/>
      <c r="G493" s="1"/>
      <c r="H493" s="1"/>
    </row>
    <row r="494" spans="1:8" ht="12.75">
      <c r="A494" s="1"/>
      <c r="B494" s="1"/>
      <c r="C494" s="200"/>
      <c r="D494" s="199"/>
      <c r="E494" s="1"/>
      <c r="F494" s="1"/>
      <c r="G494" s="1"/>
      <c r="H494" s="1"/>
    </row>
    <row r="495" spans="1:8" ht="12.75">
      <c r="A495" s="1"/>
      <c r="B495" s="1"/>
      <c r="C495" s="200"/>
      <c r="D495" s="199"/>
      <c r="E495" s="1"/>
      <c r="F495" s="1"/>
      <c r="G495" s="1"/>
      <c r="H495" s="1"/>
    </row>
    <row r="496" spans="1:8" ht="12.75">
      <c r="A496" s="1"/>
      <c r="B496" s="1"/>
      <c r="C496" s="200"/>
      <c r="D496" s="199"/>
      <c r="E496" s="1"/>
      <c r="F496" s="1"/>
      <c r="G496" s="1"/>
      <c r="H496" s="1"/>
    </row>
    <row r="497" spans="1:8" ht="12.75">
      <c r="A497" s="1"/>
      <c r="B497" s="1"/>
      <c r="C497" s="200"/>
      <c r="D497" s="199"/>
      <c r="E497" s="1"/>
      <c r="F497" s="1"/>
      <c r="G497" s="1"/>
      <c r="H497" s="1"/>
    </row>
    <row r="498" spans="1:8" ht="12.75">
      <c r="A498" s="1"/>
      <c r="B498" s="1"/>
      <c r="C498" s="200"/>
      <c r="D498" s="199"/>
      <c r="E498" s="1"/>
      <c r="F498" s="1"/>
      <c r="G498" s="1"/>
      <c r="H498" s="1"/>
    </row>
    <row r="499" spans="1:8" ht="12.75">
      <c r="A499" s="1"/>
      <c r="B499" s="1"/>
      <c r="C499" s="200"/>
      <c r="D499" s="199"/>
      <c r="E499" s="1"/>
      <c r="F499" s="1"/>
      <c r="G499" s="1"/>
      <c r="H499" s="1"/>
    </row>
    <row r="500" spans="1:8" ht="12.75">
      <c r="A500" s="1"/>
      <c r="B500" s="1"/>
      <c r="C500" s="200"/>
      <c r="D500" s="199"/>
      <c r="E500" s="1"/>
      <c r="F500" s="1"/>
      <c r="G500" s="1"/>
      <c r="H500" s="1"/>
    </row>
    <row r="501" spans="1:8" ht="12.75">
      <c r="A501" s="1"/>
      <c r="B501" s="1"/>
      <c r="C501" s="200"/>
      <c r="D501" s="199"/>
      <c r="E501" s="1"/>
      <c r="F501" s="1"/>
      <c r="G501" s="1"/>
      <c r="H501" s="1"/>
    </row>
    <row r="502" spans="1:8" ht="12.75">
      <c r="A502" s="1"/>
      <c r="B502" s="1"/>
      <c r="C502" s="200"/>
      <c r="D502" s="199"/>
      <c r="E502" s="1"/>
      <c r="F502" s="1"/>
      <c r="G502" s="1"/>
      <c r="H502" s="1"/>
    </row>
    <row r="503" spans="1:8" ht="12.75">
      <c r="A503" s="1"/>
      <c r="B503" s="1"/>
      <c r="C503" s="200"/>
      <c r="D503" s="199"/>
      <c r="E503" s="1"/>
      <c r="F503" s="1"/>
      <c r="G503" s="1"/>
      <c r="H503" s="1"/>
    </row>
    <row r="504" spans="1:8" ht="12.75">
      <c r="A504" s="1"/>
      <c r="B504" s="1"/>
      <c r="C504" s="200"/>
      <c r="D504" s="199"/>
      <c r="E504" s="1"/>
      <c r="F504" s="1"/>
      <c r="G504" s="1"/>
      <c r="H504" s="1"/>
    </row>
    <row r="505" spans="1:8" ht="12.75">
      <c r="A505" s="1"/>
      <c r="B505" s="1"/>
      <c r="C505" s="200"/>
      <c r="D505" s="199"/>
      <c r="E505" s="1"/>
      <c r="F505" s="1"/>
      <c r="G505" s="1"/>
      <c r="H505" s="1"/>
    </row>
    <row r="506" spans="1:8" ht="12.75">
      <c r="A506" s="1"/>
      <c r="B506" s="1"/>
      <c r="C506" s="200"/>
      <c r="D506" s="199"/>
      <c r="E506" s="1"/>
      <c r="F506" s="1"/>
      <c r="G506" s="1"/>
      <c r="H506" s="1"/>
    </row>
    <row r="507" spans="1:8" ht="12.75">
      <c r="A507" s="1"/>
      <c r="B507" s="1"/>
      <c r="C507" s="200"/>
      <c r="D507" s="199"/>
      <c r="E507" s="1"/>
      <c r="F507" s="1"/>
      <c r="G507" s="1"/>
      <c r="H507" s="1"/>
    </row>
    <row r="508" spans="1:8" ht="12.75">
      <c r="A508" s="1"/>
      <c r="B508" s="1"/>
      <c r="C508" s="200"/>
      <c r="D508" s="199"/>
      <c r="E508" s="1"/>
      <c r="F508" s="1"/>
      <c r="G508" s="1"/>
      <c r="H508" s="1"/>
    </row>
    <row r="509" spans="1:8" ht="12.75">
      <c r="A509" s="1"/>
      <c r="B509" s="1"/>
      <c r="C509" s="200"/>
      <c r="D509" s="199"/>
      <c r="E509" s="1"/>
      <c r="F509" s="1"/>
      <c r="G509" s="1"/>
      <c r="H509" s="1"/>
    </row>
    <row r="510" spans="1:8" ht="12.75">
      <c r="A510" s="1"/>
      <c r="B510" s="1"/>
      <c r="C510" s="200"/>
      <c r="D510" s="199"/>
      <c r="E510" s="1"/>
      <c r="F510" s="1"/>
      <c r="G510" s="1"/>
      <c r="H510" s="1"/>
    </row>
    <row r="511" spans="1:8" ht="12.75">
      <c r="A511" s="1"/>
      <c r="B511" s="1"/>
      <c r="C511" s="200"/>
      <c r="D511" s="199"/>
      <c r="E511" s="1"/>
      <c r="F511" s="1"/>
      <c r="G511" s="1"/>
      <c r="H511" s="1"/>
    </row>
    <row r="512" spans="1:8" ht="12.75">
      <c r="A512" s="1"/>
      <c r="B512" s="1"/>
      <c r="C512" s="200"/>
      <c r="D512" s="199"/>
      <c r="E512" s="1"/>
      <c r="F512" s="1"/>
      <c r="G512" s="1"/>
      <c r="H512" s="1"/>
    </row>
    <row r="513" spans="1:8" ht="12.75">
      <c r="A513" s="1"/>
      <c r="B513" s="1"/>
      <c r="C513" s="200"/>
      <c r="D513" s="199"/>
      <c r="E513" s="1"/>
      <c r="F513" s="1"/>
      <c r="G513" s="1"/>
      <c r="H513" s="1"/>
    </row>
    <row r="514" spans="1:8" ht="12.75">
      <c r="A514" s="1"/>
      <c r="B514" s="1"/>
      <c r="C514" s="200"/>
      <c r="D514" s="199"/>
      <c r="E514" s="1"/>
      <c r="F514" s="1"/>
      <c r="G514" s="1"/>
      <c r="H514" s="1"/>
    </row>
    <row r="515" spans="1:8" ht="12.75">
      <c r="A515" s="1"/>
      <c r="B515" s="1"/>
      <c r="C515" s="200"/>
      <c r="D515" s="199"/>
      <c r="E515" s="1"/>
      <c r="F515" s="1"/>
      <c r="G515" s="1"/>
      <c r="H515" s="1"/>
    </row>
    <row r="516" spans="1:8" ht="12.75">
      <c r="A516" s="1"/>
      <c r="B516" s="1"/>
      <c r="C516" s="200"/>
      <c r="D516" s="199"/>
      <c r="E516" s="1"/>
      <c r="F516" s="1"/>
      <c r="G516" s="1"/>
      <c r="H516" s="1"/>
    </row>
    <row r="517" spans="1:8" ht="12.75">
      <c r="A517" s="1"/>
      <c r="B517" s="1"/>
      <c r="C517" s="200"/>
      <c r="D517" s="199"/>
      <c r="E517" s="1"/>
      <c r="F517" s="1"/>
      <c r="G517" s="1"/>
      <c r="H517" s="1"/>
    </row>
    <row r="518" spans="1:8" ht="12.75">
      <c r="A518" s="1"/>
      <c r="B518" s="1"/>
      <c r="C518" s="200"/>
      <c r="D518" s="199"/>
      <c r="E518" s="1"/>
      <c r="F518" s="1"/>
      <c r="G518" s="1"/>
      <c r="H518" s="1"/>
    </row>
    <row r="519" spans="1:8" ht="12.75">
      <c r="A519" s="1"/>
      <c r="B519" s="1"/>
      <c r="C519" s="200"/>
      <c r="D519" s="199"/>
      <c r="E519" s="1"/>
      <c r="F519" s="1"/>
      <c r="G519" s="1"/>
      <c r="H519" s="1"/>
    </row>
    <row r="520" spans="1:8" ht="12.75">
      <c r="A520" s="1"/>
      <c r="B520" s="1"/>
      <c r="C520" s="200"/>
      <c r="D520" s="199"/>
      <c r="E520" s="1"/>
      <c r="F520" s="1"/>
      <c r="G520" s="1"/>
      <c r="H520" s="1"/>
    </row>
    <row r="521" spans="1:8" ht="12.75">
      <c r="A521" s="1"/>
      <c r="B521" s="1"/>
      <c r="C521" s="200"/>
      <c r="D521" s="199"/>
      <c r="E521" s="1"/>
      <c r="F521" s="1"/>
      <c r="G521" s="1"/>
      <c r="H521" s="1"/>
    </row>
    <row r="522" spans="1:8" ht="12.75">
      <c r="A522" s="1"/>
      <c r="B522" s="1"/>
      <c r="C522" s="200"/>
      <c r="D522" s="199"/>
      <c r="E522" s="1"/>
      <c r="F522" s="1"/>
      <c r="G522" s="1"/>
      <c r="H522" s="1"/>
    </row>
    <row r="523" spans="1:8" ht="12.75">
      <c r="A523" s="1"/>
      <c r="B523" s="1"/>
      <c r="C523" s="200"/>
      <c r="D523" s="199"/>
      <c r="E523" s="1"/>
      <c r="F523" s="1"/>
      <c r="G523" s="1"/>
      <c r="H523" s="1"/>
    </row>
    <row r="524" spans="1:8" ht="12.75">
      <c r="A524" s="1"/>
      <c r="B524" s="1"/>
      <c r="C524" s="200"/>
      <c r="D524" s="199"/>
      <c r="E524" s="1"/>
      <c r="F524" s="1"/>
      <c r="G524" s="1"/>
      <c r="H524" s="1"/>
    </row>
    <row r="525" spans="1:8" ht="12.75">
      <c r="A525" s="1"/>
      <c r="B525" s="1"/>
      <c r="C525" s="200"/>
      <c r="D525" s="199"/>
      <c r="E525" s="1"/>
      <c r="F525" s="1"/>
      <c r="G525" s="1"/>
      <c r="H525" s="1"/>
    </row>
    <row r="526" spans="1:8" ht="12.75">
      <c r="A526" s="1"/>
      <c r="B526" s="1"/>
      <c r="C526" s="200"/>
      <c r="D526" s="199"/>
      <c r="E526" s="1"/>
      <c r="F526" s="1"/>
      <c r="G526" s="1"/>
      <c r="H526" s="1"/>
    </row>
    <row r="527" spans="1:8" ht="12.75">
      <c r="A527" s="1"/>
      <c r="B527" s="1"/>
      <c r="C527" s="200"/>
      <c r="D527" s="199"/>
      <c r="E527" s="1"/>
      <c r="F527" s="1"/>
      <c r="G527" s="1"/>
      <c r="H527" s="1"/>
    </row>
    <row r="528" spans="1:8" ht="12.75">
      <c r="A528" s="1"/>
      <c r="B528" s="1"/>
      <c r="C528" s="200"/>
      <c r="D528" s="199"/>
      <c r="E528" s="1"/>
      <c r="F528" s="1"/>
      <c r="G528" s="1"/>
      <c r="H528" s="1"/>
    </row>
    <row r="529" spans="1:8" ht="12.75">
      <c r="A529" s="1"/>
      <c r="B529" s="1"/>
      <c r="C529" s="200"/>
      <c r="D529" s="199"/>
      <c r="E529" s="1"/>
      <c r="F529" s="1"/>
      <c r="G529" s="1"/>
      <c r="H529" s="1"/>
    </row>
    <row r="530" spans="1:8" ht="12.75">
      <c r="A530" s="1"/>
      <c r="B530" s="1"/>
      <c r="C530" s="200"/>
      <c r="D530" s="199"/>
      <c r="E530" s="1"/>
      <c r="F530" s="1"/>
      <c r="G530" s="1"/>
      <c r="H530" s="1"/>
    </row>
    <row r="531" spans="1:8" ht="12.75">
      <c r="A531" s="1"/>
      <c r="B531" s="1"/>
      <c r="C531" s="200"/>
      <c r="D531" s="199"/>
      <c r="E531" s="1"/>
      <c r="F531" s="1"/>
      <c r="G531" s="1"/>
      <c r="H531" s="1"/>
    </row>
    <row r="532" spans="1:8" ht="12.75">
      <c r="A532" s="1"/>
      <c r="B532" s="1"/>
      <c r="C532" s="200"/>
      <c r="D532" s="199"/>
      <c r="E532" s="1"/>
      <c r="F532" s="1"/>
      <c r="G532" s="1"/>
      <c r="H532" s="1"/>
    </row>
    <row r="533" spans="1:8" ht="12.75">
      <c r="A533" s="1"/>
      <c r="B533" s="1"/>
      <c r="C533" s="200"/>
      <c r="D533" s="199"/>
      <c r="E533" s="1"/>
      <c r="F533" s="1"/>
      <c r="G533" s="1"/>
      <c r="H533" s="1"/>
    </row>
    <row r="534" spans="1:8" ht="12.75">
      <c r="A534" s="1"/>
      <c r="B534" s="1"/>
      <c r="C534" s="200"/>
      <c r="D534" s="199"/>
      <c r="E534" s="1"/>
      <c r="F534" s="1"/>
      <c r="G534" s="1"/>
      <c r="H534" s="1"/>
    </row>
    <row r="535" spans="1:8" ht="12.75">
      <c r="A535" s="1"/>
      <c r="B535" s="1"/>
      <c r="C535" s="200"/>
      <c r="D535" s="199"/>
      <c r="E535" s="1"/>
      <c r="F535" s="1"/>
      <c r="G535" s="1"/>
      <c r="H535" s="1"/>
    </row>
    <row r="536" spans="1:8" ht="12.75">
      <c r="A536" s="1"/>
      <c r="B536" s="1"/>
      <c r="C536" s="200"/>
      <c r="D536" s="199"/>
      <c r="E536" s="1"/>
      <c r="F536" s="1"/>
      <c r="G536" s="1"/>
      <c r="H536" s="1"/>
    </row>
    <row r="537" spans="1:8" ht="12.75">
      <c r="A537" s="1"/>
      <c r="B537" s="1"/>
      <c r="C537" s="200"/>
      <c r="D537" s="199"/>
      <c r="E537" s="1"/>
      <c r="F537" s="1"/>
      <c r="G537" s="1"/>
      <c r="H537" s="1"/>
    </row>
    <row r="538" spans="1:8" ht="12.75">
      <c r="A538" s="1"/>
      <c r="B538" s="1"/>
      <c r="C538" s="200"/>
      <c r="D538" s="199"/>
      <c r="E538" s="1"/>
      <c r="F538" s="1"/>
      <c r="G538" s="1"/>
      <c r="H538" s="1"/>
    </row>
    <row r="539" spans="1:8" ht="12.75">
      <c r="A539" s="1"/>
      <c r="B539" s="1"/>
      <c r="C539" s="200"/>
      <c r="D539" s="199"/>
      <c r="E539" s="1"/>
      <c r="F539" s="1"/>
      <c r="G539" s="1"/>
      <c r="H539" s="1"/>
    </row>
    <row r="540" spans="1:8" ht="12.75">
      <c r="A540" s="1"/>
      <c r="B540" s="1"/>
      <c r="C540" s="200"/>
      <c r="D540" s="199"/>
      <c r="E540" s="1"/>
      <c r="F540" s="1"/>
      <c r="G540" s="1"/>
      <c r="H540" s="1"/>
    </row>
    <row r="541" spans="1:8" ht="12.75">
      <c r="A541" s="1"/>
      <c r="B541" s="1"/>
      <c r="C541" s="200"/>
      <c r="D541" s="199"/>
      <c r="E541" s="1"/>
      <c r="F541" s="1"/>
      <c r="G541" s="1"/>
      <c r="H541" s="1"/>
    </row>
    <row r="542" spans="1:8" ht="12.75">
      <c r="A542" s="1"/>
      <c r="B542" s="1"/>
      <c r="C542" s="200"/>
      <c r="D542" s="199"/>
      <c r="E542" s="1"/>
      <c r="F542" s="1"/>
      <c r="G542" s="1"/>
      <c r="H542" s="1"/>
    </row>
    <row r="543" spans="1:8" ht="12.75">
      <c r="A543" s="1"/>
      <c r="B543" s="1"/>
      <c r="C543" s="200"/>
      <c r="D543" s="199"/>
      <c r="E543" s="1"/>
      <c r="F543" s="1"/>
      <c r="G543" s="1"/>
      <c r="H543" s="1"/>
    </row>
    <row r="544" spans="1:8" ht="12.75">
      <c r="A544" s="1"/>
      <c r="B544" s="1"/>
      <c r="C544" s="200"/>
      <c r="D544" s="199"/>
      <c r="E544" s="1"/>
      <c r="F544" s="1"/>
      <c r="G544" s="1"/>
      <c r="H544" s="1"/>
    </row>
    <row r="545" spans="1:8" ht="12.75">
      <c r="A545" s="1"/>
      <c r="B545" s="1"/>
      <c r="C545" s="200"/>
      <c r="D545" s="199"/>
      <c r="E545" s="1"/>
      <c r="F545" s="1"/>
      <c r="G545" s="1"/>
      <c r="H545" s="1"/>
    </row>
    <row r="546" spans="1:8" ht="12.75">
      <c r="A546" s="1"/>
      <c r="B546" s="1"/>
      <c r="C546" s="200"/>
      <c r="D546" s="199"/>
      <c r="E546" s="1"/>
      <c r="F546" s="1"/>
      <c r="G546" s="1"/>
      <c r="H546" s="1"/>
    </row>
    <row r="547" spans="1:8" ht="12.75">
      <c r="A547" s="1"/>
      <c r="B547" s="1"/>
      <c r="C547" s="200"/>
      <c r="D547" s="199"/>
      <c r="E547" s="1"/>
      <c r="F547" s="1"/>
      <c r="G547" s="1"/>
      <c r="H547" s="1"/>
    </row>
    <row r="548" spans="1:8" ht="12.75">
      <c r="A548" s="1"/>
      <c r="B548" s="1"/>
      <c r="C548" s="200"/>
      <c r="D548" s="199"/>
      <c r="E548" s="1"/>
      <c r="F548" s="1"/>
      <c r="G548" s="1"/>
      <c r="H548" s="1"/>
    </row>
    <row r="549" spans="1:8" ht="12.75">
      <c r="A549" s="1"/>
      <c r="B549" s="1"/>
      <c r="C549" s="200"/>
      <c r="D549" s="199"/>
      <c r="E549" s="1"/>
      <c r="F549" s="1"/>
      <c r="G549" s="1"/>
      <c r="H549" s="1"/>
    </row>
    <row r="550" spans="1:8" ht="12.75">
      <c r="A550" s="1"/>
      <c r="B550" s="1"/>
      <c r="C550" s="200"/>
      <c r="D550" s="199"/>
      <c r="E550" s="1"/>
      <c r="F550" s="1"/>
      <c r="G550" s="1"/>
      <c r="H550" s="1"/>
    </row>
    <row r="551" spans="1:8" ht="12.75">
      <c r="A551" s="1"/>
      <c r="B551" s="1"/>
      <c r="C551" s="200"/>
      <c r="D551" s="199"/>
      <c r="E551" s="1"/>
      <c r="F551" s="1"/>
      <c r="G551" s="1"/>
      <c r="H551" s="1"/>
    </row>
    <row r="552" spans="1:8" ht="12.75">
      <c r="A552" s="1"/>
      <c r="B552" s="1"/>
      <c r="C552" s="200"/>
      <c r="D552" s="199"/>
      <c r="E552" s="1"/>
      <c r="F552" s="1"/>
      <c r="G552" s="1"/>
      <c r="H552" s="1"/>
    </row>
    <row r="553" spans="1:8" ht="12.75">
      <c r="A553" s="1"/>
      <c r="B553" s="1"/>
      <c r="C553" s="200"/>
      <c r="D553" s="199"/>
      <c r="E553" s="1"/>
      <c r="F553" s="1"/>
      <c r="G553" s="1"/>
      <c r="H553" s="1"/>
    </row>
    <row r="554" spans="1:8" ht="12.75">
      <c r="A554" s="1"/>
      <c r="B554" s="1"/>
      <c r="C554" s="200"/>
      <c r="D554" s="199"/>
      <c r="E554" s="1"/>
      <c r="F554" s="1"/>
      <c r="G554" s="1"/>
      <c r="H554" s="1"/>
    </row>
    <row r="555" spans="1:8" ht="12.75">
      <c r="A555" s="1"/>
      <c r="B555" s="1"/>
      <c r="C555" s="200"/>
      <c r="D555" s="199"/>
      <c r="E555" s="1"/>
      <c r="F555" s="1"/>
      <c r="G555" s="1"/>
      <c r="H555" s="1"/>
    </row>
    <row r="556" spans="1:8" ht="12.75">
      <c r="A556" s="1"/>
      <c r="B556" s="1"/>
      <c r="C556" s="200"/>
      <c r="D556" s="199"/>
      <c r="E556" s="1"/>
      <c r="F556" s="1"/>
      <c r="G556" s="1"/>
      <c r="H556" s="1"/>
    </row>
    <row r="557" spans="1:8" ht="12.75">
      <c r="A557" s="1"/>
      <c r="B557" s="1"/>
      <c r="C557" s="200"/>
      <c r="D557" s="199"/>
      <c r="E557" s="1"/>
      <c r="F557" s="1"/>
      <c r="G557" s="1"/>
      <c r="H557" s="1"/>
    </row>
    <row r="558" spans="1:8" ht="12.75">
      <c r="A558" s="1"/>
      <c r="B558" s="1"/>
      <c r="C558" s="200"/>
      <c r="D558" s="199"/>
      <c r="E558" s="1"/>
      <c r="F558" s="1"/>
      <c r="G558" s="1"/>
      <c r="H558" s="1"/>
    </row>
    <row r="559" spans="1:8" ht="12.75">
      <c r="A559" s="1"/>
      <c r="B559" s="1"/>
      <c r="C559" s="200"/>
      <c r="D559" s="199"/>
      <c r="E559" s="1"/>
      <c r="F559" s="1"/>
      <c r="G559" s="1"/>
      <c r="H559" s="1"/>
    </row>
    <row r="560" spans="1:8" ht="12.75">
      <c r="A560" s="1"/>
      <c r="B560" s="1"/>
      <c r="C560" s="200"/>
      <c r="D560" s="199"/>
      <c r="E560" s="1"/>
      <c r="F560" s="1"/>
      <c r="G560" s="1"/>
      <c r="H560" s="1"/>
    </row>
    <row r="561" spans="1:8" ht="12.75">
      <c r="A561" s="1"/>
      <c r="B561" s="1"/>
      <c r="C561" s="200"/>
      <c r="D561" s="199"/>
      <c r="E561" s="1"/>
      <c r="F561" s="1"/>
      <c r="G561" s="1"/>
      <c r="H561" s="1"/>
    </row>
    <row r="562" spans="1:8" ht="12.75">
      <c r="A562" s="1"/>
      <c r="B562" s="1"/>
      <c r="C562" s="200"/>
      <c r="D562" s="199"/>
      <c r="E562" s="1"/>
      <c r="F562" s="1"/>
      <c r="G562" s="1"/>
      <c r="H562" s="1"/>
    </row>
    <row r="563" spans="1:8" ht="12.75">
      <c r="A563" s="1"/>
      <c r="B563" s="1"/>
      <c r="C563" s="200"/>
      <c r="D563" s="199"/>
      <c r="E563" s="1"/>
      <c r="F563" s="1"/>
      <c r="G563" s="1"/>
      <c r="H563" s="1"/>
    </row>
    <row r="564" spans="1:8" ht="12.75">
      <c r="A564" s="1"/>
      <c r="B564" s="1"/>
      <c r="C564" s="200"/>
      <c r="D564" s="199"/>
      <c r="E564" s="1"/>
      <c r="F564" s="1"/>
      <c r="G564" s="1"/>
      <c r="H564" s="1"/>
    </row>
    <row r="565" spans="1:8" ht="12.75">
      <c r="A565" s="1"/>
      <c r="B565" s="1"/>
      <c r="C565" s="200"/>
      <c r="D565" s="199"/>
      <c r="E565" s="1"/>
      <c r="F565" s="1"/>
      <c r="G565" s="1"/>
      <c r="H565" s="1"/>
    </row>
    <row r="566" spans="1:8" ht="12.75">
      <c r="A566" s="1"/>
      <c r="B566" s="1"/>
      <c r="C566" s="200"/>
      <c r="D566" s="199"/>
      <c r="E566" s="1"/>
      <c r="F566" s="1"/>
      <c r="G566" s="1"/>
      <c r="H566" s="1"/>
    </row>
    <row r="567" spans="1:8" ht="12.75">
      <c r="A567" s="1"/>
      <c r="B567" s="1"/>
      <c r="C567" s="200"/>
      <c r="D567" s="199"/>
      <c r="E567" s="1"/>
      <c r="F567" s="1"/>
      <c r="G567" s="1"/>
      <c r="H567" s="1"/>
    </row>
    <row r="568" spans="1:8" ht="12.75">
      <c r="A568" s="1"/>
      <c r="B568" s="1"/>
      <c r="C568" s="200"/>
      <c r="D568" s="199"/>
      <c r="E568" s="1"/>
      <c r="F568" s="1"/>
      <c r="G568" s="1"/>
      <c r="H568" s="1"/>
    </row>
    <row r="569" spans="1:8" ht="12.75">
      <c r="A569" s="1"/>
      <c r="B569" s="1"/>
      <c r="C569" s="200"/>
      <c r="D569" s="199"/>
      <c r="E569" s="1"/>
      <c r="F569" s="1"/>
      <c r="G569" s="1"/>
      <c r="H569" s="1"/>
    </row>
    <row r="570" spans="1:8" ht="12.75">
      <c r="A570" s="1"/>
      <c r="B570" s="1"/>
      <c r="C570" s="200"/>
      <c r="D570" s="199"/>
      <c r="E570" s="1"/>
      <c r="F570" s="1"/>
      <c r="G570" s="1"/>
      <c r="H570" s="1"/>
    </row>
    <row r="571" spans="1:8" ht="12.75">
      <c r="A571" s="1"/>
      <c r="B571" s="1"/>
      <c r="C571" s="200"/>
      <c r="D571" s="199"/>
      <c r="E571" s="1"/>
      <c r="F571" s="1"/>
      <c r="G571" s="1"/>
      <c r="H571" s="1"/>
    </row>
    <row r="572" spans="1:8" ht="12.75">
      <c r="A572" s="1"/>
      <c r="B572" s="1"/>
      <c r="C572" s="200"/>
      <c r="D572" s="199"/>
      <c r="E572" s="1"/>
      <c r="F572" s="1"/>
      <c r="G572" s="1"/>
      <c r="H572" s="1"/>
    </row>
    <row r="573" spans="1:8" ht="12.75">
      <c r="A573" s="1"/>
      <c r="B573" s="1"/>
      <c r="C573" s="200"/>
      <c r="D573" s="199"/>
      <c r="E573" s="1"/>
      <c r="F573" s="1"/>
      <c r="G573" s="1"/>
      <c r="H573" s="1"/>
    </row>
    <row r="574" spans="1:8" ht="12.75">
      <c r="A574" s="1"/>
      <c r="B574" s="1"/>
      <c r="C574" s="200"/>
      <c r="D574" s="199"/>
      <c r="E574" s="1"/>
      <c r="F574" s="1"/>
      <c r="G574" s="1"/>
      <c r="H574" s="1"/>
    </row>
    <row r="575" spans="1:8" ht="12.75">
      <c r="A575" s="1"/>
      <c r="B575" s="1"/>
      <c r="C575" s="200"/>
      <c r="D575" s="199"/>
      <c r="E575" s="1"/>
      <c r="F575" s="1"/>
      <c r="G575" s="1"/>
      <c r="H575" s="1"/>
    </row>
    <row r="576" spans="1:8" ht="12.75">
      <c r="A576" s="1"/>
      <c r="B576" s="1"/>
      <c r="C576" s="200"/>
      <c r="D576" s="199"/>
      <c r="E576" s="1"/>
      <c r="F576" s="1"/>
      <c r="G576" s="1"/>
      <c r="H576" s="1"/>
    </row>
    <row r="577" spans="1:8" ht="12.75">
      <c r="A577" s="1"/>
      <c r="B577" s="1"/>
      <c r="C577" s="200"/>
      <c r="D577" s="199"/>
      <c r="E577" s="1"/>
      <c r="F577" s="1"/>
      <c r="G577" s="1"/>
      <c r="H577" s="1"/>
    </row>
    <row r="578" spans="1:8" ht="12.75">
      <c r="A578" s="1"/>
      <c r="B578" s="1"/>
      <c r="C578" s="200"/>
      <c r="D578" s="199"/>
      <c r="E578" s="1"/>
      <c r="F578" s="1"/>
      <c r="G578" s="1"/>
      <c r="H578" s="1"/>
    </row>
    <row r="579" spans="1:8" ht="12.75">
      <c r="A579" s="1"/>
      <c r="B579" s="1"/>
      <c r="C579" s="200"/>
      <c r="D579" s="199"/>
      <c r="E579" s="1"/>
      <c r="F579" s="1"/>
      <c r="G579" s="1"/>
      <c r="H579" s="1"/>
    </row>
    <row r="580" spans="1:8" ht="12.75">
      <c r="A580" s="1"/>
      <c r="B580" s="1"/>
      <c r="C580" s="200"/>
      <c r="D580" s="199"/>
      <c r="E580" s="1"/>
      <c r="F580" s="1"/>
      <c r="G580" s="1"/>
      <c r="H580" s="1"/>
    </row>
    <row r="581" spans="1:8" ht="12.75">
      <c r="A581" s="1"/>
      <c r="B581" s="1"/>
      <c r="C581" s="200"/>
      <c r="D581" s="199"/>
      <c r="E581" s="1"/>
      <c r="F581" s="1"/>
      <c r="G581" s="1"/>
      <c r="H581" s="1"/>
    </row>
    <row r="582" spans="1:8" ht="12.75">
      <c r="A582" s="1"/>
      <c r="B582" s="1"/>
      <c r="C582" s="200"/>
      <c r="D582" s="199"/>
      <c r="E582" s="1"/>
      <c r="F582" s="1"/>
      <c r="G582" s="1"/>
      <c r="H582" s="1"/>
    </row>
    <row r="583" spans="1:8" ht="12.75">
      <c r="A583" s="1"/>
      <c r="B583" s="1"/>
      <c r="C583" s="200"/>
      <c r="D583" s="199"/>
      <c r="E583" s="1"/>
      <c r="F583" s="1"/>
      <c r="G583" s="1"/>
      <c r="H583" s="1"/>
    </row>
    <row r="584" spans="1:8" ht="12.75">
      <c r="A584" s="1"/>
      <c r="B584" s="1"/>
      <c r="C584" s="200"/>
      <c r="D584" s="199"/>
      <c r="E584" s="1"/>
      <c r="F584" s="1"/>
      <c r="G584" s="1"/>
      <c r="H584" s="1"/>
    </row>
    <row r="585" spans="1:8" ht="12.75">
      <c r="A585" s="1"/>
      <c r="B585" s="1"/>
      <c r="C585" s="200"/>
      <c r="D585" s="199"/>
      <c r="E585" s="1"/>
      <c r="F585" s="1"/>
      <c r="G585" s="1"/>
      <c r="H585" s="1"/>
    </row>
    <row r="586" spans="1:8" ht="12.75">
      <c r="A586" s="1"/>
      <c r="B586" s="1"/>
      <c r="C586" s="200"/>
      <c r="D586" s="199"/>
      <c r="E586" s="1"/>
      <c r="F586" s="1"/>
      <c r="G586" s="1"/>
      <c r="H586" s="1"/>
    </row>
    <row r="587" spans="1:8" ht="12.75">
      <c r="A587" s="1"/>
      <c r="B587" s="1"/>
      <c r="C587" s="200"/>
      <c r="D587" s="199"/>
      <c r="E587" s="1"/>
      <c r="F587" s="1"/>
      <c r="G587" s="1"/>
      <c r="H587" s="1"/>
    </row>
    <row r="588" spans="1:8" ht="12.75">
      <c r="A588" s="1"/>
      <c r="B588" s="1"/>
      <c r="C588" s="200"/>
      <c r="D588" s="199"/>
      <c r="E588" s="1"/>
      <c r="F588" s="1"/>
      <c r="G588" s="1"/>
      <c r="H588" s="1"/>
    </row>
    <row r="589" spans="1:8" ht="12.75">
      <c r="A589" s="1"/>
      <c r="B589" s="1"/>
      <c r="C589" s="200"/>
      <c r="D589" s="199"/>
      <c r="E589" s="1"/>
      <c r="F589" s="1"/>
      <c r="G589" s="1"/>
      <c r="H589" s="1"/>
    </row>
    <row r="590" spans="1:8" ht="12.75">
      <c r="A590" s="1"/>
      <c r="B590" s="1"/>
      <c r="C590" s="200"/>
      <c r="D590" s="199"/>
      <c r="E590" s="1"/>
      <c r="F590" s="1"/>
      <c r="G590" s="1"/>
      <c r="H590" s="1"/>
    </row>
    <row r="591" spans="1:8" ht="12.75">
      <c r="A591" s="1"/>
      <c r="B591" s="1"/>
      <c r="C591" s="200"/>
      <c r="D591" s="199"/>
      <c r="E591" s="1"/>
      <c r="F591" s="1"/>
      <c r="G591" s="1"/>
      <c r="H591" s="1"/>
    </row>
    <row r="592" spans="1:8" ht="12.75">
      <c r="A592" s="1"/>
      <c r="B592" s="1"/>
      <c r="C592" s="200"/>
      <c r="D592" s="199"/>
      <c r="E592" s="1"/>
      <c r="F592" s="1"/>
      <c r="G592" s="1"/>
      <c r="H592" s="1"/>
    </row>
    <row r="593" spans="1:8" ht="12.75">
      <c r="A593" s="1"/>
      <c r="B593" s="1"/>
      <c r="C593" s="200"/>
      <c r="D593" s="199"/>
      <c r="E593" s="1"/>
      <c r="F593" s="1"/>
      <c r="G593" s="1"/>
      <c r="H593" s="1"/>
    </row>
    <row r="594" spans="1:8" ht="12.75">
      <c r="A594" s="1"/>
      <c r="B594" s="1"/>
      <c r="C594" s="200"/>
      <c r="D594" s="199"/>
      <c r="E594" s="1"/>
      <c r="F594" s="1"/>
      <c r="G594" s="1"/>
      <c r="H594" s="1"/>
    </row>
    <row r="595" spans="1:8" ht="12.75">
      <c r="A595" s="1"/>
      <c r="B595" s="1"/>
      <c r="C595" s="200"/>
      <c r="D595" s="199"/>
      <c r="E595" s="1"/>
      <c r="F595" s="1"/>
      <c r="G595" s="1"/>
      <c r="H595" s="1"/>
    </row>
    <row r="596" spans="1:8" ht="12.75">
      <c r="A596" s="1"/>
      <c r="B596" s="1"/>
      <c r="C596" s="200"/>
      <c r="D596" s="199"/>
      <c r="E596" s="1"/>
      <c r="F596" s="1"/>
      <c r="G596" s="1"/>
      <c r="H596" s="1"/>
    </row>
    <row r="597" spans="1:8" ht="12.75">
      <c r="A597" s="1"/>
      <c r="B597" s="1"/>
      <c r="C597" s="200"/>
      <c r="D597" s="199"/>
      <c r="E597" s="1"/>
      <c r="F597" s="1"/>
      <c r="G597" s="1"/>
      <c r="H597" s="1"/>
    </row>
    <row r="598" spans="1:8" ht="12.75">
      <c r="A598" s="1"/>
      <c r="B598" s="1"/>
      <c r="C598" s="200"/>
      <c r="D598" s="199"/>
      <c r="E598" s="1"/>
      <c r="F598" s="1"/>
      <c r="G598" s="1"/>
      <c r="H598" s="1"/>
    </row>
    <row r="599" spans="1:8" ht="12.75">
      <c r="A599" s="1"/>
      <c r="B599" s="1"/>
      <c r="C599" s="200"/>
      <c r="D599" s="199"/>
      <c r="E599" s="1"/>
      <c r="F599" s="1"/>
      <c r="G599" s="1"/>
      <c r="H599" s="1"/>
    </row>
    <row r="600" spans="1:8" ht="12.75">
      <c r="A600" s="1"/>
      <c r="B600" s="1"/>
      <c r="C600" s="200"/>
      <c r="D600" s="199"/>
      <c r="E600" s="1"/>
      <c r="F600" s="1"/>
      <c r="G600" s="1"/>
      <c r="H600" s="1"/>
    </row>
    <row r="601" spans="1:8" ht="12.75">
      <c r="A601" s="1"/>
      <c r="B601" s="1"/>
      <c r="C601" s="200"/>
      <c r="D601" s="199"/>
      <c r="E601" s="1"/>
      <c r="F601" s="1"/>
      <c r="G601" s="1"/>
      <c r="H601" s="1"/>
    </row>
    <row r="602" spans="1:8" ht="12.75">
      <c r="A602" s="1"/>
      <c r="B602" s="1"/>
      <c r="C602" s="200"/>
      <c r="D602" s="199"/>
      <c r="E602" s="1"/>
      <c r="F602" s="1"/>
      <c r="G602" s="1"/>
      <c r="H602" s="1"/>
    </row>
    <row r="603" spans="1:8" ht="12.75">
      <c r="A603" s="1"/>
      <c r="B603" s="1"/>
      <c r="C603" s="200"/>
      <c r="D603" s="199"/>
      <c r="E603" s="1"/>
      <c r="F603" s="1"/>
      <c r="G603" s="1"/>
      <c r="H603" s="1"/>
    </row>
    <row r="604" spans="1:8" ht="12.75">
      <c r="A604" s="1"/>
      <c r="B604" s="1"/>
      <c r="C604" s="200"/>
      <c r="D604" s="199"/>
      <c r="E604" s="1"/>
      <c r="F604" s="1"/>
      <c r="G604" s="1"/>
      <c r="H604" s="1"/>
    </row>
    <row r="605" spans="1:8" ht="12.75">
      <c r="A605" s="1"/>
      <c r="B605" s="1"/>
      <c r="C605" s="200"/>
      <c r="D605" s="199"/>
      <c r="E605" s="1"/>
      <c r="F605" s="1"/>
      <c r="G605" s="1"/>
      <c r="H605" s="1"/>
    </row>
    <row r="606" spans="1:8" ht="12.75">
      <c r="A606" s="1"/>
      <c r="B606" s="1"/>
      <c r="C606" s="200"/>
      <c r="D606" s="199"/>
      <c r="E606" s="1"/>
      <c r="F606" s="1"/>
      <c r="G606" s="1"/>
      <c r="H606" s="1"/>
    </row>
    <row r="607" spans="1:8" ht="12.75">
      <c r="A607" s="1"/>
      <c r="B607" s="1"/>
      <c r="C607" s="200"/>
      <c r="D607" s="199"/>
      <c r="E607" s="1"/>
      <c r="F607" s="1"/>
      <c r="G607" s="1"/>
      <c r="H607" s="1"/>
    </row>
    <row r="608" spans="1:8" ht="12.75">
      <c r="A608" s="1"/>
      <c r="B608" s="1"/>
      <c r="C608" s="200"/>
      <c r="D608" s="199"/>
      <c r="E608" s="1"/>
      <c r="F608" s="1"/>
      <c r="G608" s="1"/>
      <c r="H608" s="1"/>
    </row>
    <row r="609" spans="1:8" ht="12.75">
      <c r="A609" s="1"/>
      <c r="B609" s="1"/>
      <c r="C609" s="200"/>
      <c r="D609" s="199"/>
      <c r="E609" s="1"/>
      <c r="F609" s="1"/>
      <c r="G609" s="1"/>
      <c r="H609" s="1"/>
    </row>
    <row r="610" spans="1:8" ht="12.75">
      <c r="A610" s="1"/>
      <c r="B610" s="1"/>
      <c r="C610" s="200"/>
      <c r="D610" s="199"/>
      <c r="E610" s="1"/>
      <c r="F610" s="1"/>
      <c r="G610" s="1"/>
      <c r="H610" s="1"/>
    </row>
    <row r="611" spans="1:8" ht="12.75">
      <c r="A611" s="1"/>
      <c r="B611" s="1"/>
      <c r="C611" s="200"/>
      <c r="D611" s="199"/>
      <c r="E611" s="1"/>
      <c r="F611" s="1"/>
      <c r="G611" s="1"/>
      <c r="H611" s="1"/>
    </row>
    <row r="612" spans="1:8" ht="12.75">
      <c r="A612" s="1"/>
      <c r="B612" s="1"/>
      <c r="C612" s="200"/>
      <c r="D612" s="199"/>
      <c r="E612" s="1"/>
      <c r="F612" s="1"/>
      <c r="G612" s="1"/>
      <c r="H612" s="1"/>
    </row>
    <row r="613" spans="1:8" ht="12.75">
      <c r="A613" s="1"/>
      <c r="B613" s="1"/>
      <c r="C613" s="200"/>
      <c r="D613" s="199"/>
      <c r="E613" s="1"/>
      <c r="F613" s="1"/>
      <c r="G613" s="1"/>
      <c r="H613" s="1"/>
    </row>
    <row r="614" spans="1:8" ht="12.75">
      <c r="A614" s="1"/>
      <c r="B614" s="1"/>
      <c r="C614" s="200"/>
      <c r="D614" s="199"/>
      <c r="E614" s="1"/>
      <c r="F614" s="1"/>
      <c r="G614" s="1"/>
      <c r="H614" s="1"/>
    </row>
    <row r="615" spans="1:8" ht="12.75">
      <c r="A615" s="1"/>
      <c r="B615" s="1"/>
      <c r="C615" s="200"/>
      <c r="D615" s="199"/>
      <c r="E615" s="1"/>
      <c r="F615" s="1"/>
      <c r="G615" s="1"/>
      <c r="H615" s="1"/>
    </row>
    <row r="616" spans="1:8" ht="12.75">
      <c r="A616" s="1"/>
      <c r="B616" s="1"/>
      <c r="C616" s="200"/>
      <c r="D616" s="199"/>
      <c r="E616" s="1"/>
      <c r="F616" s="1"/>
      <c r="G616" s="1"/>
      <c r="H616" s="1"/>
    </row>
    <row r="617" spans="1:8" ht="12.75">
      <c r="A617" s="1"/>
      <c r="B617" s="1"/>
      <c r="C617" s="200"/>
      <c r="D617" s="199"/>
      <c r="E617" s="1"/>
      <c r="F617" s="1"/>
      <c r="G617" s="1"/>
      <c r="H617" s="1"/>
    </row>
    <row r="618" spans="1:8" ht="12.75">
      <c r="A618" s="1"/>
      <c r="B618" s="1"/>
      <c r="C618" s="200"/>
      <c r="D618" s="199"/>
      <c r="E618" s="1"/>
      <c r="F618" s="1"/>
      <c r="G618" s="1"/>
      <c r="H618" s="1"/>
    </row>
    <row r="619" spans="1:8" ht="12.75">
      <c r="A619" s="1"/>
      <c r="B619" s="1"/>
      <c r="C619" s="200"/>
      <c r="D619" s="199"/>
      <c r="E619" s="1"/>
      <c r="F619" s="1"/>
      <c r="G619" s="1"/>
      <c r="H619" s="1"/>
    </row>
    <row r="620" spans="1:8" ht="12.75">
      <c r="A620" s="1"/>
      <c r="B620" s="1"/>
      <c r="C620" s="200"/>
      <c r="D620" s="199"/>
      <c r="E620" s="1"/>
      <c r="F620" s="1"/>
      <c r="G620" s="1"/>
      <c r="H620" s="1"/>
    </row>
    <row r="621" spans="1:8" ht="12.75">
      <c r="A621" s="1"/>
      <c r="B621" s="1"/>
      <c r="C621" s="200"/>
      <c r="D621" s="199"/>
      <c r="E621" s="1"/>
      <c r="F621" s="1"/>
      <c r="G621" s="1"/>
      <c r="H621" s="1"/>
    </row>
    <row r="622" spans="1:8" ht="12.75">
      <c r="A622" s="1"/>
      <c r="B622" s="1"/>
      <c r="C622" s="200"/>
      <c r="D622" s="199"/>
      <c r="E622" s="1"/>
      <c r="F622" s="1"/>
      <c r="G622" s="1"/>
      <c r="H622" s="1"/>
    </row>
    <row r="623" spans="1:8" ht="12.75">
      <c r="A623" s="1"/>
      <c r="B623" s="1"/>
      <c r="C623" s="200"/>
      <c r="D623" s="199"/>
      <c r="E623" s="1"/>
      <c r="F623" s="1"/>
      <c r="G623" s="1"/>
      <c r="H623" s="1"/>
    </row>
    <row r="624" spans="1:8" ht="12.75">
      <c r="A624" s="1"/>
      <c r="B624" s="1"/>
      <c r="C624" s="200"/>
      <c r="D624" s="199"/>
      <c r="E624" s="1"/>
      <c r="F624" s="1"/>
      <c r="G624" s="1"/>
      <c r="H624" s="1"/>
    </row>
    <row r="625" spans="1:8" ht="12.75">
      <c r="A625" s="1"/>
      <c r="B625" s="1"/>
      <c r="C625" s="200"/>
      <c r="D625" s="199"/>
      <c r="E625" s="1"/>
      <c r="F625" s="1"/>
      <c r="G625" s="1"/>
      <c r="H625" s="1"/>
    </row>
    <row r="626" spans="1:8" ht="12.75">
      <c r="A626" s="1"/>
      <c r="B626" s="1"/>
      <c r="C626" s="200"/>
      <c r="D626" s="199"/>
      <c r="E626" s="1"/>
      <c r="F626" s="1"/>
      <c r="G626" s="1"/>
      <c r="H626" s="1"/>
    </row>
    <row r="627" spans="1:8" ht="12.75">
      <c r="A627" s="1"/>
      <c r="B627" s="1"/>
      <c r="C627" s="200"/>
      <c r="D627" s="199"/>
      <c r="E627" s="1"/>
      <c r="F627" s="1"/>
      <c r="G627" s="1"/>
      <c r="H627" s="1"/>
    </row>
    <row r="628" spans="1:8" ht="12.75">
      <c r="A628" s="1"/>
      <c r="B628" s="1"/>
      <c r="C628" s="200"/>
      <c r="D628" s="199"/>
      <c r="E628" s="1"/>
      <c r="F628" s="1"/>
      <c r="G628" s="1"/>
      <c r="H628" s="1"/>
    </row>
    <row r="629" spans="1:8" ht="12.75">
      <c r="A629" s="1"/>
      <c r="B629" s="1"/>
      <c r="C629" s="200"/>
      <c r="D629" s="199"/>
      <c r="E629" s="1"/>
      <c r="F629" s="1"/>
      <c r="G629" s="1"/>
      <c r="H629" s="1"/>
    </row>
    <row r="630" spans="1:8" ht="12.75">
      <c r="A630" s="1"/>
      <c r="B630" s="1"/>
      <c r="C630" s="200"/>
      <c r="D630" s="199"/>
      <c r="E630" s="1"/>
      <c r="F630" s="1"/>
      <c r="G630" s="1"/>
      <c r="H630" s="1"/>
    </row>
    <row r="631" spans="1:8" ht="12.75">
      <c r="A631" s="1"/>
      <c r="B631" s="1"/>
      <c r="C631" s="200"/>
      <c r="D631" s="199"/>
      <c r="E631" s="1"/>
      <c r="F631" s="1"/>
      <c r="G631" s="1"/>
      <c r="H631" s="1"/>
    </row>
    <row r="632" spans="1:8" ht="12.75">
      <c r="A632" s="1"/>
      <c r="B632" s="1"/>
      <c r="C632" s="200"/>
      <c r="D632" s="199"/>
      <c r="E632" s="1"/>
      <c r="F632" s="1"/>
      <c r="G632" s="1"/>
      <c r="H632" s="1"/>
    </row>
    <row r="633" spans="1:8" ht="12.75">
      <c r="A633" s="1"/>
      <c r="B633" s="1"/>
      <c r="C633" s="200"/>
      <c r="D633" s="199"/>
      <c r="E633" s="1"/>
      <c r="F633" s="1"/>
      <c r="G633" s="1"/>
      <c r="H633" s="1"/>
    </row>
    <row r="634" spans="1:8" ht="12.75">
      <c r="A634" s="1"/>
      <c r="B634" s="1"/>
      <c r="C634" s="200"/>
      <c r="D634" s="199"/>
      <c r="E634" s="1"/>
      <c r="F634" s="1"/>
      <c r="G634" s="1"/>
      <c r="H634" s="1"/>
    </row>
    <row r="635" spans="1:8" ht="12.75">
      <c r="A635" s="1"/>
      <c r="B635" s="1"/>
      <c r="C635" s="200"/>
      <c r="D635" s="199"/>
      <c r="E635" s="1"/>
      <c r="F635" s="1"/>
      <c r="G635" s="1"/>
      <c r="H635" s="1"/>
    </row>
    <row r="636" spans="1:8" ht="12.75">
      <c r="A636" s="1"/>
      <c r="B636" s="1"/>
      <c r="C636" s="200"/>
      <c r="D636" s="199"/>
      <c r="E636" s="1"/>
      <c r="F636" s="1"/>
      <c r="G636" s="1"/>
      <c r="H636" s="1"/>
    </row>
    <row r="637" spans="1:8" ht="12.75">
      <c r="A637" s="1"/>
      <c r="B637" s="1"/>
      <c r="C637" s="200"/>
      <c r="D637" s="199"/>
      <c r="E637" s="1"/>
      <c r="F637" s="1"/>
      <c r="G637" s="1"/>
      <c r="H637" s="1"/>
    </row>
    <row r="638" spans="1:8" ht="12.75">
      <c r="A638" s="1"/>
      <c r="B638" s="1"/>
      <c r="C638" s="200"/>
      <c r="D638" s="199"/>
      <c r="E638" s="1"/>
      <c r="F638" s="1"/>
      <c r="G638" s="1"/>
      <c r="H638" s="1"/>
    </row>
    <row r="639" spans="1:8" ht="12.75">
      <c r="A639" s="1"/>
      <c r="B639" s="1"/>
      <c r="C639" s="200"/>
      <c r="D639" s="199"/>
      <c r="E639" s="1"/>
      <c r="F639" s="1"/>
      <c r="G639" s="1"/>
      <c r="H639" s="1"/>
    </row>
    <row r="640" spans="1:8" ht="12.75">
      <c r="A640" s="1"/>
      <c r="B640" s="1"/>
      <c r="C640" s="200"/>
      <c r="D640" s="199"/>
      <c r="E640" s="1"/>
      <c r="F640" s="1"/>
      <c r="G640" s="1"/>
      <c r="H640" s="1"/>
    </row>
    <row r="641" spans="1:8" ht="12.75">
      <c r="A641" s="1"/>
      <c r="B641" s="1"/>
      <c r="C641" s="200"/>
      <c r="D641" s="199"/>
      <c r="E641" s="1"/>
      <c r="F641" s="1"/>
      <c r="G641" s="1"/>
      <c r="H641" s="1"/>
    </row>
    <row r="642" spans="1:8" ht="12.75">
      <c r="A642" s="1"/>
      <c r="B642" s="1"/>
      <c r="C642" s="200"/>
      <c r="D642" s="199"/>
      <c r="E642" s="1"/>
      <c r="F642" s="1"/>
      <c r="G642" s="1"/>
      <c r="H642" s="1"/>
    </row>
    <row r="643" spans="1:8" ht="12.75">
      <c r="A643" s="1"/>
      <c r="B643" s="1"/>
      <c r="C643" s="200"/>
      <c r="D643" s="199"/>
      <c r="E643" s="1"/>
      <c r="F643" s="1"/>
      <c r="G643" s="1"/>
      <c r="H643" s="1"/>
    </row>
    <row r="644" spans="1:8" ht="12.75">
      <c r="A644" s="1"/>
      <c r="B644" s="1"/>
      <c r="C644" s="200"/>
      <c r="D644" s="199"/>
      <c r="E644" s="1"/>
      <c r="F644" s="1"/>
      <c r="G644" s="1"/>
      <c r="H644" s="1"/>
    </row>
    <row r="645" spans="1:8" ht="12.75">
      <c r="A645" s="1"/>
      <c r="B645" s="1"/>
      <c r="C645" s="200"/>
      <c r="D645" s="199"/>
      <c r="E645" s="1"/>
      <c r="F645" s="1"/>
      <c r="G645" s="1"/>
      <c r="H645" s="1"/>
    </row>
    <row r="646" spans="1:8" ht="12.75">
      <c r="A646" s="1"/>
      <c r="B646" s="1"/>
      <c r="C646" s="200"/>
      <c r="D646" s="199"/>
      <c r="E646" s="1"/>
      <c r="F646" s="1"/>
      <c r="G646" s="1"/>
      <c r="H646" s="1"/>
    </row>
    <row r="647" spans="1:8" ht="12.75">
      <c r="A647" s="1"/>
      <c r="B647" s="1"/>
      <c r="C647" s="200"/>
      <c r="D647" s="199"/>
      <c r="E647" s="1"/>
      <c r="F647" s="1"/>
      <c r="G647" s="1"/>
      <c r="H647" s="1"/>
    </row>
    <row r="648" spans="1:8" ht="12.75">
      <c r="A648" s="1"/>
      <c r="B648" s="1"/>
      <c r="C648" s="200"/>
      <c r="D648" s="199"/>
      <c r="E648" s="1"/>
      <c r="F648" s="1"/>
      <c r="G648" s="1"/>
      <c r="H648" s="1"/>
    </row>
    <row r="649" spans="1:8" ht="12.75">
      <c r="A649" s="1"/>
      <c r="B649" s="1"/>
      <c r="C649" s="200"/>
      <c r="D649" s="199"/>
      <c r="E649" s="1"/>
      <c r="F649" s="1"/>
      <c r="G649" s="1"/>
      <c r="H649" s="1"/>
    </row>
    <row r="650" spans="1:8" ht="12.75">
      <c r="A650" s="1"/>
      <c r="B650" s="1"/>
      <c r="C650" s="200"/>
      <c r="D650" s="199"/>
      <c r="E650" s="1"/>
      <c r="F650" s="1"/>
      <c r="G650" s="1"/>
      <c r="H650" s="1"/>
    </row>
    <row r="651" spans="1:8" ht="12.75">
      <c r="A651" s="1"/>
      <c r="B651" s="1"/>
      <c r="C651" s="200"/>
      <c r="D651" s="199"/>
      <c r="E651" s="1"/>
      <c r="F651" s="1"/>
      <c r="G651" s="1"/>
      <c r="H651" s="1"/>
    </row>
    <row r="652" spans="1:8" ht="12.75">
      <c r="A652" s="1"/>
      <c r="B652" s="1"/>
      <c r="C652" s="200"/>
      <c r="D652" s="199"/>
      <c r="E652" s="1"/>
      <c r="F652" s="1"/>
      <c r="G652" s="1"/>
      <c r="H652" s="1"/>
    </row>
    <row r="653" spans="1:8" ht="12.75">
      <c r="A653" s="1"/>
      <c r="B653" s="1"/>
      <c r="C653" s="200"/>
      <c r="D653" s="199"/>
      <c r="E653" s="1"/>
      <c r="F653" s="1"/>
      <c r="G653" s="1"/>
      <c r="H653" s="1"/>
    </row>
    <row r="654" spans="1:8" ht="12.75">
      <c r="A654" s="1"/>
      <c r="B654" s="1"/>
      <c r="C654" s="200"/>
      <c r="D654" s="199"/>
      <c r="E654" s="1"/>
      <c r="F654" s="1"/>
      <c r="G654" s="1"/>
      <c r="H654" s="1"/>
    </row>
    <row r="655" spans="1:8" ht="12.75">
      <c r="A655" s="1"/>
      <c r="B655" s="1"/>
      <c r="C655" s="200"/>
      <c r="D655" s="199"/>
      <c r="E655" s="1"/>
      <c r="F655" s="1"/>
      <c r="G655" s="1"/>
      <c r="H655" s="1"/>
    </row>
    <row r="656" spans="1:8" ht="12.75">
      <c r="A656" s="1"/>
      <c r="B656" s="1"/>
      <c r="C656" s="200"/>
      <c r="D656" s="199"/>
      <c r="E656" s="1"/>
      <c r="F656" s="1"/>
      <c r="G656" s="1"/>
      <c r="H656" s="1"/>
    </row>
    <row r="657" spans="1:8" ht="12.75">
      <c r="A657" s="1"/>
      <c r="B657" s="1"/>
      <c r="C657" s="200"/>
      <c r="D657" s="199"/>
      <c r="E657" s="1"/>
      <c r="F657" s="1"/>
      <c r="G657" s="1"/>
      <c r="H657" s="1"/>
    </row>
    <row r="658" spans="1:8" ht="12.75">
      <c r="A658" s="1"/>
      <c r="B658" s="1"/>
      <c r="C658" s="200"/>
      <c r="D658" s="199"/>
      <c r="E658" s="1"/>
      <c r="F658" s="1"/>
      <c r="G658" s="1"/>
      <c r="H658" s="1"/>
    </row>
    <row r="659" spans="1:8" ht="12.75">
      <c r="A659" s="1"/>
      <c r="B659" s="1"/>
      <c r="C659" s="200"/>
      <c r="D659" s="199"/>
      <c r="E659" s="1"/>
      <c r="F659" s="1"/>
      <c r="G659" s="1"/>
      <c r="H659" s="1"/>
    </row>
    <row r="660" spans="1:8" ht="12.75">
      <c r="A660" s="1"/>
      <c r="B660" s="1"/>
      <c r="C660" s="200"/>
      <c r="D660" s="199"/>
      <c r="E660" s="1"/>
      <c r="F660" s="1"/>
      <c r="G660" s="1"/>
      <c r="H660" s="1"/>
    </row>
    <row r="661" spans="1:8" ht="12.75">
      <c r="A661" s="1"/>
      <c r="B661" s="1"/>
      <c r="C661" s="200"/>
      <c r="D661" s="199"/>
      <c r="E661" s="1"/>
      <c r="F661" s="1"/>
      <c r="G661" s="1"/>
      <c r="H661" s="1"/>
    </row>
    <row r="662" spans="1:8" ht="12.75">
      <c r="A662" s="1"/>
      <c r="B662" s="1"/>
      <c r="C662" s="200"/>
      <c r="D662" s="199"/>
      <c r="E662" s="1"/>
      <c r="F662" s="1"/>
      <c r="G662" s="1"/>
      <c r="H662" s="1"/>
    </row>
    <row r="663" spans="1:8" ht="12.75">
      <c r="A663" s="1"/>
      <c r="B663" s="1"/>
      <c r="C663" s="200"/>
      <c r="D663" s="199"/>
      <c r="E663" s="1"/>
      <c r="F663" s="1"/>
      <c r="G663" s="1"/>
      <c r="H663" s="1"/>
    </row>
    <row r="664" spans="1:8" ht="12.75">
      <c r="A664" s="1"/>
      <c r="B664" s="1"/>
      <c r="C664" s="200"/>
      <c r="D664" s="199"/>
      <c r="E664" s="1"/>
      <c r="F664" s="1"/>
      <c r="G664" s="1"/>
      <c r="H664" s="1"/>
    </row>
    <row r="665" spans="1:8" ht="12.75">
      <c r="A665" s="1"/>
      <c r="B665" s="1"/>
      <c r="C665" s="200"/>
      <c r="D665" s="199"/>
      <c r="E665" s="1"/>
      <c r="F665" s="1"/>
      <c r="G665" s="1"/>
      <c r="H665" s="1"/>
    </row>
    <row r="666" spans="1:8" ht="12.75">
      <c r="A666" s="1"/>
      <c r="B666" s="1"/>
      <c r="C666" s="200"/>
      <c r="D666" s="199"/>
      <c r="E666" s="1"/>
      <c r="F666" s="1"/>
      <c r="G666" s="1"/>
      <c r="H666" s="1"/>
    </row>
    <row r="667" spans="1:8" ht="12.75">
      <c r="A667" s="1"/>
      <c r="B667" s="1"/>
      <c r="C667" s="200"/>
      <c r="D667" s="199"/>
      <c r="E667" s="1"/>
      <c r="F667" s="1"/>
      <c r="G667" s="1"/>
      <c r="H667" s="1"/>
    </row>
    <row r="668" spans="1:8" ht="12.75">
      <c r="A668" s="1"/>
      <c r="B668" s="1"/>
      <c r="C668" s="200"/>
      <c r="D668" s="199"/>
      <c r="E668" s="1"/>
      <c r="F668" s="1"/>
      <c r="G668" s="1"/>
      <c r="H668" s="1"/>
    </row>
    <row r="669" spans="1:8" ht="12.75">
      <c r="A669" s="1"/>
      <c r="B669" s="1"/>
      <c r="C669" s="200"/>
      <c r="D669" s="199"/>
      <c r="E669" s="1"/>
      <c r="F669" s="1"/>
      <c r="G669" s="1"/>
      <c r="H669" s="1"/>
    </row>
    <row r="670" spans="1:8" ht="12.75">
      <c r="A670" s="1"/>
      <c r="B670" s="1"/>
      <c r="C670" s="200"/>
      <c r="D670" s="199"/>
      <c r="E670" s="1"/>
      <c r="F670" s="1"/>
      <c r="G670" s="1"/>
      <c r="H670" s="1"/>
    </row>
    <row r="671" spans="1:8" ht="12.75">
      <c r="A671" s="1"/>
      <c r="B671" s="1"/>
      <c r="C671" s="200"/>
      <c r="D671" s="199"/>
      <c r="E671" s="1"/>
      <c r="F671" s="1"/>
      <c r="G671" s="1"/>
      <c r="H671" s="1"/>
    </row>
    <row r="672" spans="1:8" ht="12.75">
      <c r="A672" s="1"/>
      <c r="B672" s="1"/>
      <c r="C672" s="200"/>
      <c r="D672" s="199"/>
      <c r="E672" s="1"/>
      <c r="F672" s="1"/>
      <c r="G672" s="1"/>
      <c r="H672" s="1"/>
    </row>
    <row r="673" spans="1:8" ht="12.75">
      <c r="A673" s="1"/>
      <c r="B673" s="1"/>
      <c r="C673" s="200"/>
      <c r="D673" s="199"/>
      <c r="E673" s="1"/>
      <c r="F673" s="1"/>
      <c r="G673" s="1"/>
      <c r="H673" s="1"/>
    </row>
    <row r="674" spans="1:8" ht="12.75">
      <c r="A674" s="1"/>
      <c r="B674" s="1"/>
      <c r="C674" s="200"/>
      <c r="D674" s="199"/>
      <c r="E674" s="1"/>
      <c r="F674" s="1"/>
      <c r="G674" s="1"/>
      <c r="H674" s="1"/>
    </row>
    <row r="675" spans="1:8" ht="12.75">
      <c r="A675" s="1"/>
      <c r="B675" s="1"/>
      <c r="C675" s="200"/>
      <c r="D675" s="199"/>
      <c r="E675" s="1"/>
      <c r="F675" s="1"/>
      <c r="G675" s="1"/>
      <c r="H675" s="1"/>
    </row>
    <row r="676" spans="1:8" ht="12.75">
      <c r="A676" s="1"/>
      <c r="B676" s="1"/>
      <c r="C676" s="200"/>
      <c r="D676" s="199"/>
      <c r="E676" s="1"/>
      <c r="F676" s="1"/>
      <c r="G676" s="1"/>
      <c r="H676" s="1"/>
    </row>
    <row r="677" spans="1:8" ht="12.75">
      <c r="A677" s="1"/>
      <c r="B677" s="1"/>
      <c r="C677" s="200"/>
      <c r="D677" s="199"/>
      <c r="E677" s="1"/>
      <c r="F677" s="1"/>
      <c r="G677" s="1"/>
      <c r="H677" s="1"/>
    </row>
    <row r="678" spans="1:8" ht="12.75">
      <c r="A678" s="1"/>
      <c r="B678" s="1"/>
      <c r="C678" s="200"/>
      <c r="D678" s="199"/>
      <c r="E678" s="1"/>
      <c r="F678" s="1"/>
      <c r="G678" s="1"/>
      <c r="H678" s="1"/>
    </row>
    <row r="679" spans="1:8" ht="12.75">
      <c r="A679" s="1"/>
      <c r="B679" s="1"/>
      <c r="C679" s="200"/>
      <c r="D679" s="199"/>
      <c r="E679" s="1"/>
      <c r="F679" s="1"/>
      <c r="G679" s="1"/>
      <c r="H679" s="1"/>
    </row>
    <row r="680" spans="1:8" ht="12.75">
      <c r="A680" s="1"/>
      <c r="B680" s="1"/>
      <c r="C680" s="200"/>
      <c r="D680" s="199"/>
      <c r="E680" s="1"/>
      <c r="F680" s="1"/>
      <c r="G680" s="1"/>
      <c r="H680" s="1"/>
    </row>
    <row r="681" spans="1:8" ht="12.75">
      <c r="A681" s="1"/>
      <c r="B681" s="1"/>
      <c r="C681" s="200"/>
      <c r="D681" s="199"/>
      <c r="E681" s="1"/>
      <c r="F681" s="1"/>
      <c r="G681" s="1"/>
      <c r="H681" s="1"/>
    </row>
    <row r="682" spans="1:8" ht="12.75">
      <c r="A682" s="1"/>
      <c r="B682" s="1"/>
      <c r="C682" s="200"/>
      <c r="D682" s="199"/>
      <c r="E682" s="1"/>
      <c r="F682" s="1"/>
      <c r="G682" s="1"/>
      <c r="H682" s="1"/>
    </row>
    <row r="683" spans="1:8" ht="12.75">
      <c r="A683" s="1"/>
      <c r="B683" s="1"/>
      <c r="C683" s="200"/>
      <c r="D683" s="199"/>
      <c r="E683" s="1"/>
      <c r="F683" s="1"/>
      <c r="G683" s="1"/>
      <c r="H683" s="1"/>
    </row>
    <row r="684" spans="1:8" ht="12.75">
      <c r="A684" s="1"/>
      <c r="B684" s="1"/>
      <c r="C684" s="200"/>
      <c r="D684" s="199"/>
      <c r="E684" s="1"/>
      <c r="F684" s="1"/>
      <c r="G684" s="1"/>
      <c r="H684" s="1"/>
    </row>
    <row r="685" spans="1:8" ht="12.75">
      <c r="A685" s="1"/>
      <c r="B685" s="1"/>
      <c r="C685" s="200"/>
      <c r="D685" s="199"/>
      <c r="E685" s="1"/>
      <c r="F685" s="1"/>
      <c r="G685" s="1"/>
      <c r="H685" s="1"/>
    </row>
    <row r="686" spans="1:8" ht="12.75">
      <c r="A686" s="1"/>
      <c r="B686" s="1"/>
      <c r="C686" s="200"/>
      <c r="D686" s="199"/>
      <c r="E686" s="1"/>
      <c r="F686" s="1"/>
      <c r="G686" s="1"/>
      <c r="H686" s="1"/>
    </row>
    <row r="687" spans="1:8" ht="12.75">
      <c r="A687" s="1"/>
      <c r="B687" s="1"/>
      <c r="C687" s="200"/>
      <c r="D687" s="199"/>
      <c r="E687" s="1"/>
      <c r="F687" s="1"/>
      <c r="G687" s="1"/>
      <c r="H687" s="1"/>
    </row>
    <row r="688" spans="1:8" ht="12.75">
      <c r="A688" s="1"/>
      <c r="B688" s="1"/>
      <c r="C688" s="200"/>
      <c r="D688" s="199"/>
      <c r="E688" s="1"/>
      <c r="F688" s="1"/>
      <c r="G688" s="1"/>
      <c r="H688" s="1"/>
    </row>
    <row r="689" spans="1:8" ht="12.75">
      <c r="A689" s="1"/>
      <c r="B689" s="1"/>
      <c r="C689" s="200"/>
      <c r="D689" s="199"/>
      <c r="E689" s="1"/>
      <c r="F689" s="1"/>
      <c r="G689" s="1"/>
      <c r="H689" s="1"/>
    </row>
    <row r="690" spans="1:8" ht="12.75">
      <c r="A690" s="1"/>
      <c r="B690" s="1"/>
      <c r="C690" s="200"/>
      <c r="D690" s="199"/>
      <c r="E690" s="1"/>
      <c r="F690" s="1"/>
      <c r="G690" s="1"/>
      <c r="H690" s="1"/>
    </row>
    <row r="691" spans="1:8" ht="12.75">
      <c r="A691" s="1"/>
      <c r="B691" s="1"/>
      <c r="C691" s="200"/>
      <c r="D691" s="199"/>
      <c r="E691" s="1"/>
      <c r="F691" s="1"/>
      <c r="G691" s="1"/>
      <c r="H691" s="1"/>
    </row>
    <row r="692" spans="1:8" ht="12.75">
      <c r="A692" s="1"/>
      <c r="B692" s="1"/>
      <c r="C692" s="200"/>
      <c r="D692" s="199"/>
      <c r="E692" s="1"/>
      <c r="F692" s="1"/>
      <c r="G692" s="1"/>
      <c r="H692" s="1"/>
    </row>
    <row r="693" spans="1:8" ht="12.75">
      <c r="A693" s="1"/>
      <c r="B693" s="1"/>
      <c r="C693" s="200"/>
      <c r="D693" s="199"/>
      <c r="E693" s="1"/>
      <c r="F693" s="1"/>
      <c r="G693" s="1"/>
      <c r="H693" s="1"/>
    </row>
    <row r="694" spans="1:8" ht="12.75">
      <c r="A694" s="1"/>
      <c r="B694" s="1"/>
      <c r="C694" s="200"/>
      <c r="D694" s="199"/>
      <c r="E694" s="1"/>
      <c r="F694" s="1"/>
      <c r="G694" s="1"/>
      <c r="H694" s="1"/>
    </row>
    <row r="695" spans="1:8" ht="12.75">
      <c r="A695" s="1"/>
      <c r="B695" s="1"/>
      <c r="C695" s="200"/>
      <c r="D695" s="199"/>
      <c r="E695" s="1"/>
      <c r="F695" s="1"/>
      <c r="G695" s="1"/>
      <c r="H695" s="1"/>
    </row>
    <row r="696" spans="1:8" ht="12.75">
      <c r="A696" s="1"/>
      <c r="B696" s="1"/>
      <c r="C696" s="200"/>
      <c r="D696" s="199"/>
      <c r="E696" s="1"/>
      <c r="F696" s="1"/>
      <c r="G696" s="1"/>
      <c r="H696" s="1"/>
    </row>
    <row r="697" spans="1:8" ht="12.75">
      <c r="A697" s="1"/>
      <c r="B697" s="1"/>
      <c r="C697" s="200"/>
      <c r="D697" s="199"/>
      <c r="E697" s="1"/>
      <c r="F697" s="1"/>
      <c r="G697" s="1"/>
      <c r="H697" s="1"/>
    </row>
    <row r="698" spans="1:8" ht="12.75">
      <c r="A698" s="1"/>
      <c r="B698" s="1"/>
      <c r="C698" s="200"/>
      <c r="D698" s="199"/>
      <c r="E698" s="1"/>
      <c r="F698" s="1"/>
      <c r="G698" s="1"/>
      <c r="H698" s="1"/>
    </row>
    <row r="699" spans="1:8" ht="12.75">
      <c r="A699" s="1"/>
      <c r="B699" s="1"/>
      <c r="C699" s="200"/>
      <c r="D699" s="199"/>
      <c r="E699" s="1"/>
      <c r="F699" s="1"/>
      <c r="G699" s="1"/>
      <c r="H699" s="1"/>
    </row>
    <row r="700" spans="1:8" ht="12.75">
      <c r="A700" s="1"/>
      <c r="B700" s="1"/>
      <c r="C700" s="200"/>
      <c r="D700" s="199"/>
      <c r="E700" s="1"/>
      <c r="F700" s="1"/>
      <c r="G700" s="1"/>
      <c r="H700" s="1"/>
    </row>
    <row r="701" spans="1:8" ht="12.75">
      <c r="A701" s="1"/>
      <c r="B701" s="1"/>
      <c r="C701" s="200"/>
      <c r="D701" s="199"/>
      <c r="E701" s="1"/>
      <c r="F701" s="1"/>
      <c r="G701" s="1"/>
      <c r="H701" s="1"/>
    </row>
    <row r="702" spans="1:8" ht="12.75">
      <c r="A702" s="1"/>
      <c r="B702" s="1"/>
      <c r="C702" s="200"/>
      <c r="D702" s="199"/>
      <c r="E702" s="1"/>
      <c r="F702" s="1"/>
      <c r="G702" s="1"/>
      <c r="H702" s="1"/>
    </row>
    <row r="703" spans="1:8" ht="12.75">
      <c r="A703" s="1"/>
      <c r="B703" s="1"/>
      <c r="C703" s="200"/>
      <c r="D703" s="199"/>
      <c r="E703" s="1"/>
      <c r="F703" s="1"/>
      <c r="G703" s="1"/>
      <c r="H703" s="1"/>
    </row>
    <row r="704" spans="1:8" ht="12.75">
      <c r="A704" s="1"/>
      <c r="B704" s="1"/>
      <c r="C704" s="200"/>
      <c r="D704" s="199"/>
      <c r="E704" s="1"/>
      <c r="F704" s="1"/>
      <c r="G704" s="1"/>
      <c r="H704" s="1"/>
    </row>
    <row r="705" spans="1:8" ht="12.75">
      <c r="A705" s="1"/>
      <c r="B705" s="1"/>
      <c r="C705" s="200"/>
      <c r="D705" s="199"/>
      <c r="E705" s="1"/>
      <c r="F705" s="1"/>
      <c r="G705" s="1"/>
      <c r="H705" s="1"/>
    </row>
    <row r="706" spans="1:8" ht="12.75">
      <c r="A706" s="1"/>
      <c r="B706" s="1"/>
      <c r="C706" s="200"/>
      <c r="D706" s="199"/>
      <c r="E706" s="1"/>
      <c r="F706" s="1"/>
      <c r="G706" s="1"/>
      <c r="H706" s="1"/>
    </row>
    <row r="707" spans="1:8" ht="12.75">
      <c r="A707" s="1"/>
      <c r="B707" s="1"/>
      <c r="C707" s="200"/>
      <c r="D707" s="199"/>
      <c r="E707" s="1"/>
      <c r="F707" s="1"/>
      <c r="G707" s="1"/>
      <c r="H707" s="1"/>
    </row>
    <row r="708" spans="1:8" ht="12.75">
      <c r="A708" s="1"/>
      <c r="B708" s="1"/>
      <c r="C708" s="200"/>
      <c r="D708" s="199"/>
      <c r="E708" s="1"/>
      <c r="F708" s="1"/>
      <c r="G708" s="1"/>
      <c r="H708" s="1"/>
    </row>
    <row r="709" spans="1:8" ht="12.75">
      <c r="A709" s="1"/>
      <c r="B709" s="1"/>
      <c r="C709" s="200"/>
      <c r="D709" s="199"/>
      <c r="E709" s="1"/>
      <c r="F709" s="1"/>
      <c r="G709" s="1"/>
      <c r="H709" s="1"/>
    </row>
    <row r="710" spans="1:8" ht="12.75">
      <c r="A710" s="1"/>
      <c r="B710" s="1"/>
      <c r="C710" s="200"/>
      <c r="D710" s="199"/>
      <c r="E710" s="1"/>
      <c r="F710" s="1"/>
      <c r="G710" s="1"/>
      <c r="H710" s="1"/>
    </row>
    <row r="711" spans="1:8" ht="12.75">
      <c r="A711" s="1"/>
      <c r="B711" s="1"/>
      <c r="C711" s="200"/>
      <c r="D711" s="199"/>
      <c r="E711" s="1"/>
      <c r="F711" s="1"/>
      <c r="G711" s="1"/>
      <c r="H711" s="1"/>
    </row>
    <row r="712" spans="1:8" ht="12.75">
      <c r="A712" s="1"/>
      <c r="B712" s="1"/>
      <c r="C712" s="200"/>
      <c r="D712" s="199"/>
      <c r="E712" s="1"/>
      <c r="F712" s="1"/>
      <c r="G712" s="1"/>
      <c r="H712" s="1"/>
    </row>
    <row r="713" spans="1:8" ht="12.75">
      <c r="A713" s="1"/>
      <c r="B713" s="1"/>
      <c r="C713" s="200"/>
      <c r="D713" s="199"/>
      <c r="E713" s="1"/>
      <c r="F713" s="1"/>
      <c r="G713" s="1"/>
      <c r="H713" s="1"/>
    </row>
    <row r="714" spans="1:8" ht="12.75">
      <c r="A714" s="1"/>
      <c r="B714" s="1"/>
      <c r="C714" s="200"/>
      <c r="D714" s="199"/>
      <c r="E714" s="1"/>
      <c r="F714" s="1"/>
      <c r="G714" s="1"/>
      <c r="H714" s="1"/>
    </row>
    <row r="715" spans="1:8" ht="12.75">
      <c r="A715" s="1"/>
      <c r="B715" s="1"/>
      <c r="C715" s="200"/>
      <c r="D715" s="199"/>
      <c r="E715" s="1"/>
      <c r="F715" s="1"/>
      <c r="G715" s="1"/>
      <c r="H715" s="1"/>
    </row>
    <row r="716" spans="1:8" ht="12.75">
      <c r="A716" s="1"/>
      <c r="B716" s="1"/>
      <c r="C716" s="200"/>
      <c r="D716" s="199"/>
      <c r="E716" s="1"/>
      <c r="F716" s="1"/>
      <c r="G716" s="1"/>
      <c r="H716" s="1"/>
    </row>
    <row r="717" spans="1:8" ht="12.75">
      <c r="A717" s="1"/>
      <c r="B717" s="1"/>
      <c r="C717" s="200"/>
      <c r="D717" s="199"/>
      <c r="E717" s="1"/>
      <c r="F717" s="1"/>
      <c r="G717" s="1"/>
      <c r="H717" s="1"/>
    </row>
    <row r="718" spans="1:8" ht="12.75">
      <c r="A718" s="1"/>
      <c r="B718" s="1"/>
      <c r="C718" s="200"/>
      <c r="D718" s="199"/>
      <c r="E718" s="1"/>
      <c r="F718" s="1"/>
      <c r="G718" s="1"/>
      <c r="H718" s="1"/>
    </row>
    <row r="719" spans="1:8" ht="12.75">
      <c r="A719" s="1"/>
      <c r="B719" s="1"/>
      <c r="C719" s="200"/>
      <c r="D719" s="199"/>
      <c r="E719" s="1"/>
      <c r="F719" s="1"/>
      <c r="G719" s="1"/>
      <c r="H719" s="1"/>
    </row>
    <row r="720" spans="1:8" ht="12.75">
      <c r="A720" s="1"/>
      <c r="B720" s="1"/>
      <c r="C720" s="200"/>
      <c r="D720" s="199"/>
      <c r="E720" s="1"/>
      <c r="F720" s="1"/>
      <c r="G720" s="1"/>
      <c r="H720" s="1"/>
    </row>
    <row r="721" spans="1:8" ht="12.75">
      <c r="A721" s="1"/>
      <c r="B721" s="1"/>
      <c r="C721" s="200"/>
      <c r="D721" s="199"/>
      <c r="E721" s="1"/>
      <c r="F721" s="1"/>
      <c r="G721" s="1"/>
      <c r="H721" s="1"/>
    </row>
    <row r="722" spans="1:8" ht="12.75">
      <c r="A722" s="1"/>
      <c r="B722" s="1"/>
      <c r="C722" s="200"/>
      <c r="D722" s="199"/>
      <c r="E722" s="1"/>
      <c r="F722" s="1"/>
      <c r="G722" s="1"/>
      <c r="H722" s="1"/>
    </row>
    <row r="723" spans="1:8" ht="12.75">
      <c r="A723" s="1"/>
      <c r="B723" s="1"/>
      <c r="C723" s="200"/>
      <c r="D723" s="199"/>
      <c r="E723" s="1"/>
      <c r="F723" s="1"/>
      <c r="G723" s="1"/>
      <c r="H723" s="1"/>
    </row>
    <row r="724" spans="1:8" ht="12.75">
      <c r="A724" s="1"/>
      <c r="B724" s="1"/>
      <c r="C724" s="200"/>
      <c r="D724" s="199"/>
      <c r="E724" s="1"/>
      <c r="F724" s="1"/>
      <c r="G724" s="1"/>
      <c r="H724" s="1"/>
    </row>
    <row r="725" spans="1:8" ht="12.75">
      <c r="A725" s="1"/>
      <c r="B725" s="1"/>
      <c r="C725" s="200"/>
      <c r="D725" s="199"/>
      <c r="E725" s="1"/>
      <c r="F725" s="1"/>
      <c r="G725" s="1"/>
      <c r="H725" s="1"/>
    </row>
    <row r="726" spans="1:8" ht="12.75">
      <c r="A726" s="1"/>
      <c r="B726" s="1"/>
      <c r="C726" s="200"/>
      <c r="D726" s="199"/>
      <c r="E726" s="1"/>
      <c r="F726" s="1"/>
      <c r="G726" s="1"/>
      <c r="H726" s="1"/>
    </row>
    <row r="727" spans="1:8" ht="12.75">
      <c r="A727" s="1"/>
      <c r="B727" s="1"/>
      <c r="C727" s="200"/>
      <c r="D727" s="199"/>
      <c r="E727" s="1"/>
      <c r="F727" s="1"/>
      <c r="G727" s="1"/>
      <c r="H727" s="1"/>
    </row>
    <row r="728" spans="1:8" ht="12.75">
      <c r="A728" s="1"/>
      <c r="B728" s="1"/>
      <c r="C728" s="200"/>
      <c r="D728" s="199"/>
      <c r="E728" s="1"/>
      <c r="F728" s="1"/>
      <c r="G728" s="1"/>
      <c r="H728" s="1"/>
    </row>
    <row r="729" spans="1:8" ht="12.75">
      <c r="A729" s="1"/>
      <c r="B729" s="1"/>
      <c r="C729" s="200"/>
      <c r="D729" s="199"/>
      <c r="E729" s="1"/>
      <c r="F729" s="1"/>
      <c r="G729" s="1"/>
      <c r="H729" s="1"/>
    </row>
    <row r="730" spans="1:8" ht="12.75">
      <c r="A730" s="1"/>
      <c r="B730" s="1"/>
      <c r="C730" s="200"/>
      <c r="D730" s="199"/>
      <c r="E730" s="1"/>
      <c r="F730" s="1"/>
      <c r="G730" s="1"/>
      <c r="H730" s="1"/>
    </row>
    <row r="731" spans="1:8" ht="12.75">
      <c r="A731" s="1"/>
      <c r="B731" s="1"/>
      <c r="C731" s="200"/>
      <c r="D731" s="199"/>
      <c r="E731" s="1"/>
      <c r="F731" s="1"/>
      <c r="G731" s="1"/>
      <c r="H731" s="1"/>
    </row>
    <row r="732" spans="1:8" ht="12.75">
      <c r="A732" s="1"/>
      <c r="B732" s="1"/>
      <c r="C732" s="200"/>
      <c r="D732" s="199"/>
      <c r="E732" s="1"/>
      <c r="F732" s="1"/>
      <c r="G732" s="1"/>
      <c r="H732" s="1"/>
    </row>
    <row r="733" spans="1:8" ht="12.75">
      <c r="A733" s="1"/>
      <c r="B733" s="1"/>
      <c r="C733" s="200"/>
      <c r="D733" s="199"/>
      <c r="E733" s="1"/>
      <c r="F733" s="1"/>
      <c r="G733" s="1"/>
      <c r="H733" s="1"/>
    </row>
    <row r="734" spans="1:8" ht="12.75">
      <c r="A734" s="1"/>
      <c r="B734" s="1"/>
      <c r="C734" s="200"/>
      <c r="D734" s="199"/>
      <c r="E734" s="1"/>
      <c r="F734" s="1"/>
      <c r="G734" s="1"/>
      <c r="H734" s="1"/>
    </row>
    <row r="735" spans="1:8" ht="12.75">
      <c r="A735" s="1"/>
      <c r="B735" s="1"/>
      <c r="C735" s="200"/>
      <c r="D735" s="199"/>
      <c r="E735" s="1"/>
      <c r="F735" s="1"/>
      <c r="G735" s="1"/>
      <c r="H735" s="1"/>
    </row>
    <row r="736" spans="1:8" ht="12.75">
      <c r="A736" s="1"/>
      <c r="B736" s="1"/>
      <c r="C736" s="200"/>
      <c r="D736" s="199"/>
      <c r="E736" s="1"/>
      <c r="F736" s="1"/>
      <c r="G736" s="1"/>
      <c r="H736" s="1"/>
    </row>
    <row r="737" spans="1:8" ht="12.75">
      <c r="A737" s="1"/>
      <c r="B737" s="1"/>
      <c r="C737" s="200"/>
      <c r="D737" s="199"/>
      <c r="E737" s="1"/>
      <c r="F737" s="1"/>
      <c r="G737" s="1"/>
      <c r="H737" s="1"/>
    </row>
    <row r="738" spans="1:8" ht="12.75">
      <c r="A738" s="1"/>
      <c r="B738" s="1"/>
      <c r="C738" s="200"/>
      <c r="D738" s="199"/>
      <c r="E738" s="1"/>
      <c r="F738" s="1"/>
      <c r="G738" s="1"/>
      <c r="H738" s="1"/>
    </row>
    <row r="739" spans="1:8" ht="12.75">
      <c r="A739" s="1"/>
      <c r="B739" s="1"/>
      <c r="C739" s="200"/>
      <c r="D739" s="199"/>
      <c r="E739" s="1"/>
      <c r="F739" s="1"/>
      <c r="G739" s="1"/>
      <c r="H739" s="1"/>
    </row>
    <row r="740" spans="1:8" ht="12.75">
      <c r="A740" s="1"/>
      <c r="B740" s="1"/>
      <c r="C740" s="200"/>
      <c r="D740" s="199"/>
      <c r="E740" s="1"/>
      <c r="F740" s="1"/>
      <c r="G740" s="1"/>
      <c r="H740" s="1"/>
    </row>
    <row r="741" spans="1:8" ht="12.75">
      <c r="A741" s="1"/>
      <c r="B741" s="1"/>
      <c r="C741" s="200"/>
      <c r="D741" s="199"/>
      <c r="E741" s="1"/>
      <c r="F741" s="1"/>
      <c r="G741" s="1"/>
      <c r="H741" s="1"/>
    </row>
    <row r="742" spans="1:8" ht="12.75">
      <c r="A742" s="1"/>
      <c r="B742" s="1"/>
      <c r="C742" s="200"/>
      <c r="D742" s="199"/>
      <c r="E742" s="1"/>
      <c r="F742" s="1"/>
      <c r="G742" s="1"/>
      <c r="H742" s="1"/>
    </row>
    <row r="743" spans="1:8" ht="12.75">
      <c r="A743" s="1"/>
      <c r="B743" s="1"/>
      <c r="C743" s="200"/>
      <c r="D743" s="199"/>
      <c r="E743" s="1"/>
      <c r="F743" s="1"/>
      <c r="G743" s="1"/>
      <c r="H743" s="1"/>
    </row>
    <row r="744" spans="1:8" ht="12.75">
      <c r="A744" s="1"/>
      <c r="B744" s="1"/>
      <c r="C744" s="200"/>
      <c r="D744" s="199"/>
      <c r="E744" s="1"/>
      <c r="F744" s="1"/>
      <c r="G744" s="1"/>
      <c r="H744" s="1"/>
    </row>
    <row r="745" spans="1:8" ht="12.75">
      <c r="A745" s="1"/>
      <c r="B745" s="1"/>
      <c r="C745" s="200"/>
      <c r="D745" s="199"/>
      <c r="E745" s="1"/>
      <c r="F745" s="1"/>
      <c r="G745" s="1"/>
      <c r="H745" s="1"/>
    </row>
    <row r="746" spans="1:8" ht="12.75">
      <c r="A746" s="1"/>
      <c r="B746" s="1"/>
      <c r="C746" s="200"/>
      <c r="D746" s="199"/>
      <c r="E746" s="1"/>
      <c r="F746" s="1"/>
      <c r="G746" s="1"/>
      <c r="H746" s="1"/>
    </row>
    <row r="747" spans="1:8" ht="12.75">
      <c r="A747" s="1"/>
      <c r="B747" s="1"/>
      <c r="C747" s="200"/>
      <c r="D747" s="199"/>
      <c r="E747" s="1"/>
      <c r="F747" s="1"/>
      <c r="G747" s="1"/>
      <c r="H747" s="1"/>
    </row>
    <row r="748" spans="1:8" ht="12.75">
      <c r="A748" s="1"/>
      <c r="B748" s="1"/>
      <c r="C748" s="200"/>
      <c r="D748" s="199"/>
      <c r="E748" s="1"/>
      <c r="F748" s="1"/>
      <c r="G748" s="1"/>
      <c r="H748" s="1"/>
    </row>
    <row r="749" spans="1:8" ht="12.75">
      <c r="A749" s="1"/>
      <c r="B749" s="1"/>
      <c r="C749" s="200"/>
      <c r="D749" s="199"/>
      <c r="E749" s="1"/>
      <c r="F749" s="1"/>
      <c r="G749" s="1"/>
      <c r="H749" s="1"/>
    </row>
    <row r="750" spans="1:8" ht="12.75">
      <c r="A750" s="1"/>
      <c r="B750" s="1"/>
      <c r="C750" s="200"/>
      <c r="D750" s="199"/>
      <c r="E750" s="1"/>
      <c r="F750" s="1"/>
      <c r="G750" s="1"/>
      <c r="H750" s="1"/>
    </row>
    <row r="751" spans="1:8" ht="12.75">
      <c r="A751" s="1"/>
      <c r="B751" s="1"/>
      <c r="C751" s="200"/>
      <c r="D751" s="199"/>
      <c r="E751" s="1"/>
      <c r="F751" s="1"/>
      <c r="G751" s="1"/>
      <c r="H751" s="1"/>
    </row>
    <row r="752" spans="1:8" ht="12.75">
      <c r="A752" s="1"/>
      <c r="B752" s="1"/>
      <c r="C752" s="200"/>
      <c r="D752" s="199"/>
      <c r="E752" s="1"/>
      <c r="F752" s="1"/>
      <c r="G752" s="1"/>
      <c r="H752" s="1"/>
    </row>
    <row r="753" spans="1:8" ht="25.5">
      <c r="A753" s="460" t="s">
        <v>68</v>
      </c>
      <c r="B753" s="461"/>
      <c r="C753" s="461"/>
      <c r="D753" s="461"/>
      <c r="E753" s="461"/>
      <c r="F753" s="461"/>
      <c r="G753" s="461"/>
      <c r="H753" s="462"/>
    </row>
    <row r="754" spans="1:8" ht="20.25">
      <c r="A754" s="385" t="s">
        <v>69</v>
      </c>
      <c r="B754" s="386"/>
      <c r="C754" s="387"/>
      <c r="D754" s="388"/>
      <c r="E754" s="385" t="s">
        <v>70</v>
      </c>
      <c r="F754" s="389"/>
      <c r="G754" s="389"/>
      <c r="H754" s="390"/>
    </row>
    <row r="755" spans="1:8" ht="15.75">
      <c r="A755" s="391" t="s">
        <v>71</v>
      </c>
      <c r="B755" s="292" t="s">
        <v>72</v>
      </c>
      <c r="C755" s="392" t="s">
        <v>747</v>
      </c>
      <c r="D755" s="393" t="s">
        <v>748</v>
      </c>
      <c r="E755" s="291" t="s">
        <v>71</v>
      </c>
      <c r="F755" s="292" t="s">
        <v>72</v>
      </c>
      <c r="G755" s="290" t="s">
        <v>747</v>
      </c>
      <c r="H755" s="290" t="s">
        <v>748</v>
      </c>
    </row>
    <row r="756" spans="1:8" ht="14.25">
      <c r="A756" s="373" t="s">
        <v>73</v>
      </c>
      <c r="B756" s="374" t="s">
        <v>74</v>
      </c>
      <c r="C756" s="402"/>
      <c r="D756" s="403"/>
      <c r="E756" s="404"/>
      <c r="F756" s="321"/>
      <c r="G756" s="322"/>
      <c r="H756" s="318"/>
    </row>
    <row r="757" spans="1:8" ht="12.75">
      <c r="A757" s="300" t="s">
        <v>374</v>
      </c>
      <c r="B757" s="296" t="s">
        <v>76</v>
      </c>
      <c r="C757" s="405"/>
      <c r="D757" s="406"/>
      <c r="E757" s="361" t="s">
        <v>389</v>
      </c>
      <c r="F757" s="298" t="s">
        <v>78</v>
      </c>
      <c r="G757" s="297"/>
      <c r="H757" s="303"/>
    </row>
    <row r="758" spans="1:8" ht="12.75">
      <c r="A758" s="300" t="s">
        <v>375</v>
      </c>
      <c r="B758" s="296" t="s">
        <v>376</v>
      </c>
      <c r="C758" s="405"/>
      <c r="D758" s="406"/>
      <c r="E758" s="361" t="s">
        <v>390</v>
      </c>
      <c r="F758" s="298" t="s">
        <v>391</v>
      </c>
      <c r="G758" s="297"/>
      <c r="H758" s="303"/>
    </row>
    <row r="759" spans="1:8" ht="12.75">
      <c r="A759" s="300" t="s">
        <v>75</v>
      </c>
      <c r="B759" s="296" t="s">
        <v>377</v>
      </c>
      <c r="C759" s="405"/>
      <c r="D759" s="406"/>
      <c r="E759" s="361" t="s">
        <v>392</v>
      </c>
      <c r="F759" s="298" t="s">
        <v>393</v>
      </c>
      <c r="G759" s="297"/>
      <c r="H759" s="303"/>
    </row>
    <row r="760" spans="1:8" ht="12.75">
      <c r="A760" s="300" t="s">
        <v>378</v>
      </c>
      <c r="B760" s="296" t="s">
        <v>379</v>
      </c>
      <c r="C760" s="405"/>
      <c r="D760" s="406"/>
      <c r="E760" s="361" t="s">
        <v>394</v>
      </c>
      <c r="F760" s="298" t="s">
        <v>395</v>
      </c>
      <c r="G760" s="297"/>
      <c r="H760" s="303"/>
    </row>
    <row r="761" spans="1:8" ht="12.75">
      <c r="A761" s="300" t="s">
        <v>77</v>
      </c>
      <c r="B761" s="296" t="s">
        <v>380</v>
      </c>
      <c r="C761" s="405">
        <v>800000</v>
      </c>
      <c r="D761" s="407">
        <v>800000</v>
      </c>
      <c r="E761" s="361" t="s">
        <v>396</v>
      </c>
      <c r="F761" s="298" t="s">
        <v>397</v>
      </c>
      <c r="G761" s="297">
        <v>240000</v>
      </c>
      <c r="H761" s="303">
        <v>200000</v>
      </c>
    </row>
    <row r="762" spans="1:8" ht="12.75">
      <c r="A762" s="300" t="s">
        <v>381</v>
      </c>
      <c r="B762" s="296" t="s">
        <v>382</v>
      </c>
      <c r="C762" s="405"/>
      <c r="D762" s="406"/>
      <c r="E762" s="361" t="s">
        <v>398</v>
      </c>
      <c r="F762" s="298" t="s">
        <v>399</v>
      </c>
      <c r="G762" s="297"/>
      <c r="H762" s="303"/>
    </row>
    <row r="763" spans="1:8" ht="12.75">
      <c r="A763" s="300" t="s">
        <v>383</v>
      </c>
      <c r="B763" s="296" t="s">
        <v>79</v>
      </c>
      <c r="C763" s="405"/>
      <c r="D763" s="406"/>
      <c r="E763" s="361" t="s">
        <v>400</v>
      </c>
      <c r="F763" s="298" t="s">
        <v>80</v>
      </c>
      <c r="G763" s="297"/>
      <c r="H763" s="303"/>
    </row>
    <row r="764" spans="1:8" ht="12.75">
      <c r="A764" s="300" t="s">
        <v>384</v>
      </c>
      <c r="B764" s="296" t="s">
        <v>81</v>
      </c>
      <c r="C764" s="405"/>
      <c r="D764" s="406"/>
      <c r="E764" s="361" t="s">
        <v>401</v>
      </c>
      <c r="F764" s="298" t="s">
        <v>82</v>
      </c>
      <c r="G764" s="297"/>
      <c r="H764" s="303"/>
    </row>
    <row r="765" spans="1:8" ht="12.75">
      <c r="A765" s="300" t="s">
        <v>385</v>
      </c>
      <c r="B765" s="296" t="s">
        <v>386</v>
      </c>
      <c r="C765" s="405"/>
      <c r="D765" s="406"/>
      <c r="E765" s="301"/>
      <c r="F765" s="298"/>
      <c r="G765" s="297"/>
      <c r="H765" s="303"/>
    </row>
    <row r="766" spans="1:8" ht="12.75">
      <c r="A766" s="304" t="s">
        <v>387</v>
      </c>
      <c r="B766" s="339" t="s">
        <v>388</v>
      </c>
      <c r="C766" s="408"/>
      <c r="D766" s="409"/>
      <c r="E766" s="305"/>
      <c r="F766" s="310"/>
      <c r="G766" s="297"/>
      <c r="H766" s="303"/>
    </row>
    <row r="767" spans="1:8" ht="14.25">
      <c r="A767" s="373" t="s">
        <v>83</v>
      </c>
      <c r="B767" s="374" t="s">
        <v>84</v>
      </c>
      <c r="C767" s="402"/>
      <c r="D767" s="403"/>
      <c r="E767" s="361" t="s">
        <v>417</v>
      </c>
      <c r="F767" s="308" t="s">
        <v>86</v>
      </c>
      <c r="G767" s="297">
        <v>221000</v>
      </c>
      <c r="H767" s="303">
        <v>200000</v>
      </c>
    </row>
    <row r="768" spans="1:8" ht="12.75">
      <c r="A768" s="314" t="s">
        <v>402</v>
      </c>
      <c r="B768" s="296" t="s">
        <v>403</v>
      </c>
      <c r="C768" s="405">
        <v>400000</v>
      </c>
      <c r="D768" s="406">
        <v>400000</v>
      </c>
      <c r="E768" s="361" t="s">
        <v>418</v>
      </c>
      <c r="F768" s="298" t="s">
        <v>88</v>
      </c>
      <c r="G768" s="297">
        <v>697000</v>
      </c>
      <c r="H768" s="303">
        <v>800000</v>
      </c>
    </row>
    <row r="769" spans="1:8" ht="12.75">
      <c r="A769" s="314" t="s">
        <v>404</v>
      </c>
      <c r="B769" s="296" t="s">
        <v>85</v>
      </c>
      <c r="C769" s="405">
        <v>600000</v>
      </c>
      <c r="D769" s="406">
        <v>600000</v>
      </c>
      <c r="E769" s="361" t="s">
        <v>419</v>
      </c>
      <c r="F769" s="298" t="s">
        <v>90</v>
      </c>
      <c r="G769" s="297">
        <v>525000</v>
      </c>
      <c r="H769" s="303">
        <v>300000</v>
      </c>
    </row>
    <row r="770" spans="1:8" ht="12.75">
      <c r="A770" s="314" t="s">
        <v>405</v>
      </c>
      <c r="B770" s="296" t="s">
        <v>87</v>
      </c>
      <c r="C770" s="405">
        <v>6000000</v>
      </c>
      <c r="D770" s="406">
        <v>4000000</v>
      </c>
      <c r="E770" s="361" t="s">
        <v>420</v>
      </c>
      <c r="F770" s="298" t="s">
        <v>91</v>
      </c>
      <c r="G770" s="297">
        <v>225000</v>
      </c>
      <c r="H770" s="303">
        <v>100000</v>
      </c>
    </row>
    <row r="771" spans="1:8" ht="12.75">
      <c r="A771" s="314" t="s">
        <v>406</v>
      </c>
      <c r="B771" s="296" t="s">
        <v>89</v>
      </c>
      <c r="C771" s="405">
        <v>900000</v>
      </c>
      <c r="D771" s="406">
        <v>1800000</v>
      </c>
      <c r="E771" s="361" t="s">
        <v>421</v>
      </c>
      <c r="F771" s="298" t="s">
        <v>93</v>
      </c>
      <c r="G771" s="297"/>
      <c r="H771" s="303"/>
    </row>
    <row r="772" spans="1:8" ht="12.75">
      <c r="A772" s="314" t="s">
        <v>407</v>
      </c>
      <c r="B772" s="296" t="s">
        <v>408</v>
      </c>
      <c r="C772" s="405">
        <v>600000</v>
      </c>
      <c r="D772" s="406">
        <v>600000</v>
      </c>
      <c r="E772" s="361" t="s">
        <v>422</v>
      </c>
      <c r="F772" s="298" t="s">
        <v>95</v>
      </c>
      <c r="G772" s="297"/>
      <c r="H772" s="303"/>
    </row>
    <row r="773" spans="1:8" ht="12.75">
      <c r="A773" s="314" t="s">
        <v>409</v>
      </c>
      <c r="B773" s="296" t="s">
        <v>92</v>
      </c>
      <c r="C773" s="405"/>
      <c r="D773" s="406"/>
      <c r="E773" s="361" t="s">
        <v>423</v>
      </c>
      <c r="F773" s="298" t="s">
        <v>97</v>
      </c>
      <c r="G773" s="297"/>
      <c r="H773" s="303"/>
    </row>
    <row r="774" spans="1:8" ht="12.75">
      <c r="A774" s="314" t="s">
        <v>410</v>
      </c>
      <c r="B774" s="296" t="s">
        <v>94</v>
      </c>
      <c r="C774" s="405"/>
      <c r="D774" s="406"/>
      <c r="E774" s="361" t="s">
        <v>424</v>
      </c>
      <c r="F774" s="298" t="s">
        <v>99</v>
      </c>
      <c r="G774" s="297"/>
      <c r="H774" s="303"/>
    </row>
    <row r="775" spans="1:8" ht="12.75">
      <c r="A775" s="314" t="s">
        <v>411</v>
      </c>
      <c r="B775" s="296" t="s">
        <v>96</v>
      </c>
      <c r="C775" s="405"/>
      <c r="D775" s="406"/>
      <c r="E775" s="361" t="s">
        <v>425</v>
      </c>
      <c r="F775" s="298" t="s">
        <v>426</v>
      </c>
      <c r="G775" s="297"/>
      <c r="H775" s="303"/>
    </row>
    <row r="776" spans="1:8" ht="12.75">
      <c r="A776" s="314" t="s">
        <v>412</v>
      </c>
      <c r="B776" s="296" t="s">
        <v>98</v>
      </c>
      <c r="C776" s="405"/>
      <c r="D776" s="406"/>
      <c r="E776" s="361" t="s">
        <v>462</v>
      </c>
      <c r="F776" s="298" t="s">
        <v>111</v>
      </c>
      <c r="G776" s="297"/>
      <c r="H776" s="303"/>
    </row>
    <row r="777" spans="1:8" ht="12.75">
      <c r="A777" s="314" t="s">
        <v>413</v>
      </c>
      <c r="B777" s="296" t="s">
        <v>414</v>
      </c>
      <c r="C777" s="405"/>
      <c r="D777" s="406"/>
      <c r="E777" s="361" t="s">
        <v>121</v>
      </c>
      <c r="F777" s="298" t="s">
        <v>114</v>
      </c>
      <c r="G777" s="297"/>
      <c r="H777" s="303"/>
    </row>
    <row r="778" spans="1:8" ht="12.75">
      <c r="A778" s="304" t="s">
        <v>416</v>
      </c>
      <c r="B778" s="296" t="s">
        <v>415</v>
      </c>
      <c r="C778" s="408"/>
      <c r="D778" s="409"/>
      <c r="E778" s="305"/>
      <c r="F778" s="310"/>
      <c r="G778" s="311"/>
      <c r="H778" s="311"/>
    </row>
    <row r="779" spans="1:8" ht="14.25">
      <c r="A779" s="373" t="s">
        <v>100</v>
      </c>
      <c r="B779" s="374" t="s">
        <v>101</v>
      </c>
      <c r="C779" s="402"/>
      <c r="D779" s="403"/>
      <c r="E779" s="420" t="s">
        <v>151</v>
      </c>
      <c r="F779" s="376" t="s">
        <v>152</v>
      </c>
      <c r="G779" s="342"/>
      <c r="H779" s="313"/>
    </row>
    <row r="780" spans="1:8" ht="12.75">
      <c r="A780" s="314" t="s">
        <v>427</v>
      </c>
      <c r="B780" s="368" t="s">
        <v>428</v>
      </c>
      <c r="C780" s="405"/>
      <c r="D780" s="406"/>
      <c r="E780" s="346" t="s">
        <v>512</v>
      </c>
      <c r="F780" s="294" t="s">
        <v>513</v>
      </c>
      <c r="G780" s="302">
        <v>5000000</v>
      </c>
      <c r="H780" s="297">
        <v>5000000</v>
      </c>
    </row>
    <row r="781" spans="1:8" ht="12.75">
      <c r="A781" s="314" t="s">
        <v>429</v>
      </c>
      <c r="B781" s="368" t="s">
        <v>430</v>
      </c>
      <c r="C781" s="405"/>
      <c r="D781" s="406"/>
      <c r="E781" s="346" t="s">
        <v>153</v>
      </c>
      <c r="F781" s="294" t="s">
        <v>514</v>
      </c>
      <c r="G781" s="302">
        <v>333000</v>
      </c>
      <c r="H781" s="297">
        <v>300000</v>
      </c>
    </row>
    <row r="782" spans="1:8" ht="12.75">
      <c r="A782" s="314" t="s">
        <v>431</v>
      </c>
      <c r="B782" s="368" t="s">
        <v>432</v>
      </c>
      <c r="C782" s="405"/>
      <c r="D782" s="406"/>
      <c r="E782" s="346" t="s">
        <v>515</v>
      </c>
      <c r="F782" s="294" t="s">
        <v>516</v>
      </c>
      <c r="G782" s="302"/>
      <c r="H782" s="297"/>
    </row>
    <row r="783" spans="1:8" ht="12.75">
      <c r="A783" s="314" t="s">
        <v>433</v>
      </c>
      <c r="B783" s="368" t="s">
        <v>434</v>
      </c>
      <c r="C783" s="405"/>
      <c r="D783" s="406"/>
      <c r="E783" s="346" t="s">
        <v>517</v>
      </c>
      <c r="F783" s="294" t="s">
        <v>518</v>
      </c>
      <c r="G783" s="302">
        <v>200000</v>
      </c>
      <c r="H783" s="297">
        <v>150000</v>
      </c>
    </row>
    <row r="784" spans="1:8" ht="12.75">
      <c r="A784" s="314" t="s">
        <v>435</v>
      </c>
      <c r="B784" s="368" t="s">
        <v>436</v>
      </c>
      <c r="C784" s="405"/>
      <c r="D784" s="406"/>
      <c r="E784" s="361" t="s">
        <v>517</v>
      </c>
      <c r="F784" s="298" t="s">
        <v>519</v>
      </c>
      <c r="G784" s="302"/>
      <c r="H784" s="297"/>
    </row>
    <row r="785" spans="1:8" ht="12.75">
      <c r="A785" s="314" t="s">
        <v>437</v>
      </c>
      <c r="B785" s="368" t="s">
        <v>438</v>
      </c>
      <c r="C785" s="405"/>
      <c r="D785" s="406"/>
      <c r="E785" s="341" t="s">
        <v>1046</v>
      </c>
      <c r="F785" s="298" t="s">
        <v>1047</v>
      </c>
      <c r="G785" s="302">
        <v>67000</v>
      </c>
      <c r="H785" s="297">
        <v>50000</v>
      </c>
    </row>
    <row r="786" spans="1:8" ht="12.75">
      <c r="A786" s="314" t="s">
        <v>1080</v>
      </c>
      <c r="B786" s="368" t="s">
        <v>1100</v>
      </c>
      <c r="C786" s="405"/>
      <c r="D786" s="406"/>
      <c r="E786" s="361" t="s">
        <v>154</v>
      </c>
      <c r="F786" s="298" t="s">
        <v>520</v>
      </c>
      <c r="G786" s="302"/>
      <c r="H786" s="297"/>
    </row>
    <row r="787" spans="1:8" ht="12.75">
      <c r="A787" s="315" t="s">
        <v>439</v>
      </c>
      <c r="B787" s="421" t="s">
        <v>335</v>
      </c>
      <c r="C787" s="408"/>
      <c r="D787" s="409"/>
      <c r="E787" s="361" t="s">
        <v>156</v>
      </c>
      <c r="F787" s="298" t="s">
        <v>521</v>
      </c>
      <c r="G787" s="302"/>
      <c r="H787" s="297"/>
    </row>
    <row r="788" spans="1:8" ht="14.25">
      <c r="A788" s="373" t="s">
        <v>102</v>
      </c>
      <c r="B788" s="374" t="s">
        <v>103</v>
      </c>
      <c r="C788" s="395"/>
      <c r="D788" s="403"/>
      <c r="E788" s="346" t="s">
        <v>522</v>
      </c>
      <c r="F788" s="298" t="s">
        <v>523</v>
      </c>
      <c r="G788" s="302"/>
      <c r="H788" s="297"/>
    </row>
    <row r="789" spans="1:8" ht="12.75">
      <c r="A789" s="314" t="s">
        <v>440</v>
      </c>
      <c r="B789" s="296" t="s">
        <v>441</v>
      </c>
      <c r="C789" s="405">
        <v>544000</v>
      </c>
      <c r="D789" s="406">
        <v>270000</v>
      </c>
      <c r="E789" s="346" t="s">
        <v>524</v>
      </c>
      <c r="F789" s="298" t="s">
        <v>525</v>
      </c>
      <c r="G789" s="302"/>
      <c r="H789" s="297"/>
    </row>
    <row r="790" spans="1:8" ht="12.75">
      <c r="A790" s="314" t="s">
        <v>104</v>
      </c>
      <c r="B790" s="296" t="s">
        <v>442</v>
      </c>
      <c r="C790" s="405"/>
      <c r="D790" s="406"/>
      <c r="E790" s="346" t="s">
        <v>158</v>
      </c>
      <c r="F790" s="301" t="s">
        <v>526</v>
      </c>
      <c r="G790" s="302"/>
      <c r="H790" s="297"/>
    </row>
    <row r="791" spans="1:8" ht="12.75">
      <c r="A791" s="314" t="s">
        <v>443</v>
      </c>
      <c r="B791" s="296" t="s">
        <v>444</v>
      </c>
      <c r="C791" s="405"/>
      <c r="D791" s="406"/>
      <c r="E791" s="346" t="s">
        <v>159</v>
      </c>
      <c r="F791" s="301" t="s">
        <v>527</v>
      </c>
      <c r="G791" s="302"/>
      <c r="H791" s="297"/>
    </row>
    <row r="792" spans="1:8" ht="12.75">
      <c r="A792" s="314" t="s">
        <v>445</v>
      </c>
      <c r="B792" s="296" t="s">
        <v>446</v>
      </c>
      <c r="C792" s="405"/>
      <c r="D792" s="406"/>
      <c r="E792" s="346" t="s">
        <v>528</v>
      </c>
      <c r="F792" s="301" t="s">
        <v>529</v>
      </c>
      <c r="G792" s="302"/>
      <c r="H792" s="297"/>
    </row>
    <row r="793" spans="1:8" ht="12.75">
      <c r="A793" s="314" t="s">
        <v>447</v>
      </c>
      <c r="B793" s="296" t="s">
        <v>448</v>
      </c>
      <c r="C793" s="405"/>
      <c r="D793" s="406"/>
      <c r="E793" s="346" t="s">
        <v>530</v>
      </c>
      <c r="F793" s="301" t="s">
        <v>531</v>
      </c>
      <c r="G793" s="302"/>
      <c r="H793" s="297"/>
    </row>
    <row r="794" spans="1:8" ht="12.75">
      <c r="A794" s="314" t="s">
        <v>449</v>
      </c>
      <c r="B794" s="296" t="s">
        <v>105</v>
      </c>
      <c r="C794" s="405"/>
      <c r="D794" s="406"/>
      <c r="E794" s="346" t="s">
        <v>532</v>
      </c>
      <c r="F794" s="348" t="s">
        <v>1119</v>
      </c>
      <c r="G794" s="302"/>
      <c r="H794" s="297"/>
    </row>
    <row r="795" spans="1:8" ht="12.75">
      <c r="A795" s="314" t="s">
        <v>450</v>
      </c>
      <c r="B795" s="298" t="s">
        <v>451</v>
      </c>
      <c r="C795" s="407">
        <v>1306000</v>
      </c>
      <c r="D795" s="406">
        <v>1190000</v>
      </c>
      <c r="E795" s="346" t="s">
        <v>533</v>
      </c>
      <c r="F795" s="348" t="s">
        <v>155</v>
      </c>
      <c r="G795" s="302">
        <v>784000</v>
      </c>
      <c r="H795" s="297">
        <v>660000</v>
      </c>
    </row>
    <row r="796" spans="1:8" ht="12.75">
      <c r="A796" s="300" t="s">
        <v>452</v>
      </c>
      <c r="B796" s="301" t="s">
        <v>453</v>
      </c>
      <c r="C796" s="407"/>
      <c r="D796" s="406"/>
      <c r="E796" s="346" t="s">
        <v>535</v>
      </c>
      <c r="F796" s="348" t="s">
        <v>536</v>
      </c>
      <c r="G796" s="302"/>
      <c r="H796" s="297"/>
    </row>
    <row r="797" spans="1:8" ht="12.75">
      <c r="A797" s="315" t="s">
        <v>454</v>
      </c>
      <c r="B797" s="310" t="s">
        <v>106</v>
      </c>
      <c r="C797" s="410"/>
      <c r="D797" s="409"/>
      <c r="E797" s="339"/>
      <c r="F797" s="422"/>
      <c r="G797" s="309"/>
      <c r="H797" s="311"/>
    </row>
    <row r="798" spans="1:8" ht="14.25">
      <c r="A798" s="373" t="s">
        <v>107</v>
      </c>
      <c r="B798" s="374" t="s">
        <v>108</v>
      </c>
      <c r="C798" s="402"/>
      <c r="D798" s="403"/>
      <c r="E798" s="373" t="s">
        <v>160</v>
      </c>
      <c r="F798" s="376" t="s">
        <v>161</v>
      </c>
      <c r="G798" s="342"/>
      <c r="H798" s="313"/>
    </row>
    <row r="799" spans="1:8" ht="12.75">
      <c r="A799" s="314" t="s">
        <v>455</v>
      </c>
      <c r="B799" s="296" t="s">
        <v>110</v>
      </c>
      <c r="C799" s="405">
        <v>3000000</v>
      </c>
      <c r="D799" s="406">
        <v>2880000</v>
      </c>
      <c r="E799" s="361" t="s">
        <v>541</v>
      </c>
      <c r="F799" s="298" t="s">
        <v>163</v>
      </c>
      <c r="G799" s="297">
        <v>15000</v>
      </c>
      <c r="H799" s="297">
        <v>10000</v>
      </c>
    </row>
    <row r="800" spans="1:8" ht="12.75">
      <c r="A800" s="314" t="s">
        <v>456</v>
      </c>
      <c r="B800" s="296" t="s">
        <v>457</v>
      </c>
      <c r="C800" s="405"/>
      <c r="D800" s="406"/>
      <c r="E800" s="361" t="s">
        <v>1048</v>
      </c>
      <c r="F800" s="298" t="s">
        <v>1049</v>
      </c>
      <c r="G800" s="297">
        <v>10000</v>
      </c>
      <c r="H800" s="297">
        <v>10000</v>
      </c>
    </row>
    <row r="801" spans="1:8" ht="12.75">
      <c r="A801" s="314" t="s">
        <v>458</v>
      </c>
      <c r="B801" s="296" t="s">
        <v>113</v>
      </c>
      <c r="C801" s="405"/>
      <c r="D801" s="406"/>
      <c r="E801" s="344" t="s">
        <v>162</v>
      </c>
      <c r="F801" s="310" t="s">
        <v>164</v>
      </c>
      <c r="G801" s="306"/>
      <c r="H801" s="311"/>
    </row>
    <row r="802" spans="1:8" ht="14.25">
      <c r="A802" s="314" t="s">
        <v>459</v>
      </c>
      <c r="B802" s="296" t="s">
        <v>116</v>
      </c>
      <c r="C802" s="405"/>
      <c r="D802" s="406"/>
      <c r="E802" s="373" t="s">
        <v>165</v>
      </c>
      <c r="F802" s="376" t="s">
        <v>166</v>
      </c>
      <c r="G802" s="342"/>
      <c r="H802" s="313"/>
    </row>
    <row r="803" spans="1:8" ht="12.75">
      <c r="A803" s="314" t="s">
        <v>1017</v>
      </c>
      <c r="B803" s="296" t="s">
        <v>1018</v>
      </c>
      <c r="C803" s="405"/>
      <c r="D803" s="406"/>
      <c r="E803" s="361" t="s">
        <v>542</v>
      </c>
      <c r="F803" s="298" t="s">
        <v>167</v>
      </c>
      <c r="G803" s="297"/>
      <c r="H803" s="297"/>
    </row>
    <row r="804" spans="1:8" ht="12.75">
      <c r="A804" s="314" t="s">
        <v>1019</v>
      </c>
      <c r="B804" s="296" t="s">
        <v>1020</v>
      </c>
      <c r="C804" s="405"/>
      <c r="D804" s="406"/>
      <c r="E804" s="344" t="s">
        <v>543</v>
      </c>
      <c r="F804" s="310" t="s">
        <v>168</v>
      </c>
      <c r="G804" s="306"/>
      <c r="H804" s="311"/>
    </row>
    <row r="805" spans="1:8" ht="14.25">
      <c r="A805" s="314" t="s">
        <v>1021</v>
      </c>
      <c r="B805" s="296" t="s">
        <v>1022</v>
      </c>
      <c r="C805" s="405"/>
      <c r="D805" s="406"/>
      <c r="E805" s="373" t="s">
        <v>169</v>
      </c>
      <c r="F805" s="376" t="s">
        <v>170</v>
      </c>
      <c r="G805" s="342"/>
      <c r="H805" s="313"/>
    </row>
    <row r="806" spans="1:8" ht="12.75">
      <c r="A806" s="314" t="s">
        <v>1041</v>
      </c>
      <c r="B806" s="296" t="s">
        <v>1042</v>
      </c>
      <c r="C806" s="405"/>
      <c r="D806" s="406"/>
      <c r="E806" s="344" t="s">
        <v>544</v>
      </c>
      <c r="F806" s="310" t="s">
        <v>340</v>
      </c>
      <c r="G806" s="311"/>
      <c r="H806" s="311"/>
    </row>
    <row r="807" spans="1:8" ht="12.75">
      <c r="A807" s="314"/>
      <c r="B807" s="296"/>
      <c r="C807" s="405"/>
      <c r="D807" s="406"/>
      <c r="E807" s="361"/>
      <c r="F807" s="298" t="s">
        <v>339</v>
      </c>
      <c r="G807" s="297">
        <v>412015</v>
      </c>
      <c r="H807" s="297">
        <v>400000</v>
      </c>
    </row>
    <row r="808" spans="1:8" ht="14.25">
      <c r="A808" s="314" t="s">
        <v>109</v>
      </c>
      <c r="B808" s="296" t="s">
        <v>118</v>
      </c>
      <c r="C808" s="405"/>
      <c r="D808" s="406"/>
      <c r="E808" s="373" t="s">
        <v>171</v>
      </c>
      <c r="F808" s="376" t="s">
        <v>172</v>
      </c>
      <c r="G808" s="342"/>
      <c r="H808" s="313"/>
    </row>
    <row r="809" spans="1:8" ht="12.75">
      <c r="A809" s="314" t="s">
        <v>460</v>
      </c>
      <c r="B809" s="296" t="s">
        <v>119</v>
      </c>
      <c r="C809" s="405"/>
      <c r="D809" s="406"/>
      <c r="E809" s="361" t="s">
        <v>545</v>
      </c>
      <c r="F809" s="298" t="s">
        <v>174</v>
      </c>
      <c r="G809" s="297">
        <v>124030</v>
      </c>
      <c r="H809" s="297">
        <v>324030</v>
      </c>
    </row>
    <row r="810" spans="1:8" ht="12.75">
      <c r="A810" s="314" t="s">
        <v>112</v>
      </c>
      <c r="B810" s="296" t="s">
        <v>120</v>
      </c>
      <c r="C810" s="405"/>
      <c r="D810" s="406"/>
      <c r="E810" s="361" t="s">
        <v>546</v>
      </c>
      <c r="F810" s="298" t="s">
        <v>175</v>
      </c>
      <c r="G810" s="297"/>
      <c r="H810" s="297"/>
    </row>
    <row r="811" spans="1:8" ht="12.75">
      <c r="A811" s="314" t="s">
        <v>115</v>
      </c>
      <c r="B811" s="296" t="s">
        <v>122</v>
      </c>
      <c r="C811" s="405"/>
      <c r="D811" s="406"/>
      <c r="E811" s="361" t="s">
        <v>547</v>
      </c>
      <c r="F811" s="298" t="s">
        <v>176</v>
      </c>
      <c r="G811" s="297"/>
      <c r="H811" s="297"/>
    </row>
    <row r="812" spans="1:8" ht="12.75">
      <c r="A812" s="361" t="s">
        <v>461</v>
      </c>
      <c r="B812" s="296" t="s">
        <v>123</v>
      </c>
      <c r="C812" s="405"/>
      <c r="D812" s="406"/>
      <c r="E812" s="341" t="s">
        <v>1050</v>
      </c>
      <c r="F812" s="298" t="s">
        <v>1051</v>
      </c>
      <c r="G812" s="297"/>
      <c r="H812" s="297"/>
    </row>
    <row r="813" spans="1:8" ht="12.75">
      <c r="A813" s="361" t="s">
        <v>117</v>
      </c>
      <c r="B813" s="296" t="s">
        <v>124</v>
      </c>
      <c r="C813" s="405"/>
      <c r="D813" s="406"/>
      <c r="E813" s="346" t="s">
        <v>173</v>
      </c>
      <c r="F813" s="298" t="s">
        <v>177</v>
      </c>
      <c r="G813" s="297"/>
      <c r="H813" s="297"/>
    </row>
    <row r="814" spans="1:8" ht="14.25">
      <c r="A814" s="423" t="s">
        <v>1081</v>
      </c>
      <c r="B814" s="339" t="s">
        <v>1083</v>
      </c>
      <c r="C814" s="408"/>
      <c r="D814" s="409"/>
      <c r="E814" s="346" t="s">
        <v>548</v>
      </c>
      <c r="F814" s="298" t="s">
        <v>178</v>
      </c>
      <c r="G814" s="297"/>
      <c r="H814" s="297"/>
    </row>
    <row r="815" spans="1:8" ht="14.25">
      <c r="A815" s="375" t="s">
        <v>125</v>
      </c>
      <c r="B815" s="374" t="s">
        <v>126</v>
      </c>
      <c r="C815" s="402"/>
      <c r="D815" s="403"/>
      <c r="E815" s="346" t="s">
        <v>550</v>
      </c>
      <c r="F815" s="298" t="s">
        <v>179</v>
      </c>
      <c r="G815" s="297"/>
      <c r="H815" s="297"/>
    </row>
    <row r="816" spans="1:8" ht="12.75">
      <c r="A816" s="300" t="s">
        <v>463</v>
      </c>
      <c r="B816" s="296" t="s">
        <v>128</v>
      </c>
      <c r="C816" s="405"/>
      <c r="D816" s="406"/>
      <c r="E816" s="346" t="s">
        <v>551</v>
      </c>
      <c r="F816" s="298" t="s">
        <v>552</v>
      </c>
      <c r="G816" s="297"/>
      <c r="H816" s="297"/>
    </row>
    <row r="817" spans="1:8" ht="12.75">
      <c r="A817" s="300" t="s">
        <v>464</v>
      </c>
      <c r="B817" s="296" t="s">
        <v>129</v>
      </c>
      <c r="C817" s="405"/>
      <c r="D817" s="406"/>
      <c r="E817" s="361" t="s">
        <v>180</v>
      </c>
      <c r="F817" s="298" t="s">
        <v>181</v>
      </c>
      <c r="G817" s="297"/>
      <c r="H817" s="297"/>
    </row>
    <row r="818" spans="1:8" ht="12.75">
      <c r="A818" s="300" t="s">
        <v>465</v>
      </c>
      <c r="B818" s="296" t="s">
        <v>130</v>
      </c>
      <c r="C818" s="405"/>
      <c r="D818" s="406"/>
      <c r="E818" s="341" t="s">
        <v>1052</v>
      </c>
      <c r="F818" s="298" t="s">
        <v>1053</v>
      </c>
      <c r="G818" s="297"/>
      <c r="H818" s="297"/>
    </row>
    <row r="819" spans="1:8" ht="12.75">
      <c r="A819" s="300" t="s">
        <v>127</v>
      </c>
      <c r="B819" s="296" t="s">
        <v>466</v>
      </c>
      <c r="C819" s="405"/>
      <c r="D819" s="406"/>
      <c r="E819" s="346" t="s">
        <v>553</v>
      </c>
      <c r="F819" s="298" t="s">
        <v>336</v>
      </c>
      <c r="G819" s="297"/>
      <c r="H819" s="297"/>
    </row>
    <row r="820" spans="1:8" ht="12.75">
      <c r="A820" s="300" t="s">
        <v>467</v>
      </c>
      <c r="B820" s="296" t="s">
        <v>468</v>
      </c>
      <c r="C820" s="405"/>
      <c r="D820" s="406"/>
      <c r="E820" s="346" t="s">
        <v>554</v>
      </c>
      <c r="F820" s="298" t="s">
        <v>555</v>
      </c>
      <c r="G820" s="297"/>
      <c r="H820" s="297"/>
    </row>
    <row r="821" spans="1:8" ht="12.75">
      <c r="A821" s="300" t="s">
        <v>469</v>
      </c>
      <c r="B821" s="296" t="s">
        <v>1043</v>
      </c>
      <c r="C821" s="405"/>
      <c r="D821" s="406"/>
      <c r="E821" s="341" t="s">
        <v>1088</v>
      </c>
      <c r="F821" s="298" t="s">
        <v>1089</v>
      </c>
      <c r="G821" s="297">
        <v>975970</v>
      </c>
      <c r="H821" s="297">
        <v>975970</v>
      </c>
    </row>
    <row r="822" spans="1:8" ht="12.75">
      <c r="A822" s="300" t="s">
        <v>470</v>
      </c>
      <c r="B822" s="296" t="s">
        <v>471</v>
      </c>
      <c r="C822" s="405"/>
      <c r="D822" s="406"/>
      <c r="E822" s="341" t="s">
        <v>1090</v>
      </c>
      <c r="F822" s="298" t="s">
        <v>1091</v>
      </c>
      <c r="G822" s="311"/>
      <c r="H822" s="311"/>
    </row>
    <row r="823" spans="1:8" ht="14.25">
      <c r="A823" s="300" t="s">
        <v>470</v>
      </c>
      <c r="B823" s="296" t="s">
        <v>472</v>
      </c>
      <c r="C823" s="405"/>
      <c r="D823" s="406"/>
      <c r="E823" s="373" t="s">
        <v>182</v>
      </c>
      <c r="F823" s="376" t="s">
        <v>183</v>
      </c>
      <c r="G823" s="342"/>
      <c r="H823" s="313"/>
    </row>
    <row r="824" spans="1:8" ht="12.75">
      <c r="A824" s="300" t="s">
        <v>1044</v>
      </c>
      <c r="B824" s="296" t="s">
        <v>1045</v>
      </c>
      <c r="C824" s="405"/>
      <c r="D824" s="406"/>
      <c r="E824" s="361" t="s">
        <v>556</v>
      </c>
      <c r="F824" s="298" t="s">
        <v>185</v>
      </c>
      <c r="G824" s="297">
        <v>3052550</v>
      </c>
      <c r="H824" s="303">
        <v>2400000</v>
      </c>
    </row>
    <row r="825" spans="1:8" ht="12.75">
      <c r="A825" s="300" t="s">
        <v>473</v>
      </c>
      <c r="B825" s="296" t="s">
        <v>132</v>
      </c>
      <c r="C825" s="405"/>
      <c r="D825" s="406"/>
      <c r="E825" s="346" t="s">
        <v>557</v>
      </c>
      <c r="F825" s="298" t="s">
        <v>1054</v>
      </c>
      <c r="G825" s="297"/>
      <c r="H825" s="303"/>
    </row>
    <row r="826" spans="1:8" ht="12.75">
      <c r="A826" s="300" t="s">
        <v>474</v>
      </c>
      <c r="B826" s="296" t="s">
        <v>134</v>
      </c>
      <c r="C826" s="405"/>
      <c r="D826" s="406"/>
      <c r="E826" s="361" t="s">
        <v>558</v>
      </c>
      <c r="F826" s="298" t="s">
        <v>186</v>
      </c>
      <c r="G826" s="297"/>
      <c r="H826" s="303"/>
    </row>
    <row r="827" spans="1:8" ht="12.75">
      <c r="A827" s="300" t="s">
        <v>475</v>
      </c>
      <c r="B827" s="296" t="s">
        <v>476</v>
      </c>
      <c r="C827" s="405"/>
      <c r="D827" s="406"/>
      <c r="E827" s="346" t="s">
        <v>184</v>
      </c>
      <c r="F827" s="298" t="s">
        <v>188</v>
      </c>
      <c r="G827" s="297"/>
      <c r="H827" s="303"/>
    </row>
    <row r="828" spans="1:8" ht="12.75">
      <c r="A828" s="300" t="s">
        <v>477</v>
      </c>
      <c r="B828" s="296" t="s">
        <v>478</v>
      </c>
      <c r="C828" s="405"/>
      <c r="D828" s="406"/>
      <c r="E828" s="346" t="s">
        <v>1023</v>
      </c>
      <c r="F828" s="298" t="s">
        <v>1024</v>
      </c>
      <c r="G828" s="297"/>
      <c r="H828" s="303"/>
    </row>
    <row r="829" spans="1:8" ht="12.75">
      <c r="A829" s="300" t="s">
        <v>479</v>
      </c>
      <c r="B829" s="296" t="s">
        <v>480</v>
      </c>
      <c r="C829" s="405"/>
      <c r="D829" s="406"/>
      <c r="E829" s="346" t="s">
        <v>1025</v>
      </c>
      <c r="F829" s="298" t="s">
        <v>1026</v>
      </c>
      <c r="G829" s="297"/>
      <c r="H829" s="303"/>
    </row>
    <row r="830" spans="1:8" ht="12.75">
      <c r="A830" s="300" t="s">
        <v>475</v>
      </c>
      <c r="B830" s="296" t="s">
        <v>481</v>
      </c>
      <c r="C830" s="405"/>
      <c r="D830" s="406"/>
      <c r="E830" s="346" t="s">
        <v>1027</v>
      </c>
      <c r="F830" s="298" t="s">
        <v>1028</v>
      </c>
      <c r="G830" s="297"/>
      <c r="H830" s="303"/>
    </row>
    <row r="831" spans="1:8" ht="12.75">
      <c r="A831" s="314" t="s">
        <v>1086</v>
      </c>
      <c r="B831" s="296" t="s">
        <v>1087</v>
      </c>
      <c r="C831" s="405"/>
      <c r="D831" s="406"/>
      <c r="E831" s="346" t="s">
        <v>187</v>
      </c>
      <c r="F831" s="298" t="s">
        <v>189</v>
      </c>
      <c r="G831" s="297"/>
      <c r="H831" s="303"/>
    </row>
    <row r="832" spans="1:8" ht="12.75">
      <c r="A832" s="314" t="s">
        <v>477</v>
      </c>
      <c r="B832" s="296" t="s">
        <v>482</v>
      </c>
      <c r="C832" s="405"/>
      <c r="D832" s="406"/>
      <c r="E832" s="341" t="s">
        <v>1092</v>
      </c>
      <c r="F832" s="298" t="s">
        <v>1093</v>
      </c>
      <c r="G832" s="311"/>
      <c r="H832" s="307"/>
    </row>
    <row r="833" spans="1:8" ht="14.25">
      <c r="A833" s="314" t="s">
        <v>479</v>
      </c>
      <c r="B833" s="296" t="s">
        <v>483</v>
      </c>
      <c r="C833" s="405"/>
      <c r="D833" s="406"/>
      <c r="E833" s="375" t="s">
        <v>190</v>
      </c>
      <c r="F833" s="377" t="s">
        <v>191</v>
      </c>
      <c r="G833" s="342"/>
      <c r="H833" s="318"/>
    </row>
    <row r="834" spans="1:8" ht="12.75">
      <c r="A834" s="300" t="s">
        <v>131</v>
      </c>
      <c r="B834" s="296" t="s">
        <v>484</v>
      </c>
      <c r="C834" s="405"/>
      <c r="D834" s="406"/>
      <c r="E834" s="346" t="s">
        <v>559</v>
      </c>
      <c r="F834" s="301" t="s">
        <v>193</v>
      </c>
      <c r="G834" s="297"/>
      <c r="H834" s="303"/>
    </row>
    <row r="835" spans="1:8" ht="12.75">
      <c r="A835" s="300" t="s">
        <v>133</v>
      </c>
      <c r="B835" s="296" t="s">
        <v>135</v>
      </c>
      <c r="C835" s="405">
        <v>30000</v>
      </c>
      <c r="D835" s="406">
        <v>20000</v>
      </c>
      <c r="E835" s="346" t="s">
        <v>560</v>
      </c>
      <c r="F835" s="301" t="s">
        <v>195</v>
      </c>
      <c r="G835" s="297">
        <v>41000</v>
      </c>
      <c r="H835" s="303">
        <v>22000</v>
      </c>
    </row>
    <row r="836" spans="1:8" ht="12.75">
      <c r="A836" s="300" t="s">
        <v>485</v>
      </c>
      <c r="B836" s="296" t="s">
        <v>486</v>
      </c>
      <c r="C836" s="405"/>
      <c r="D836" s="406"/>
      <c r="E836" s="300" t="s">
        <v>192</v>
      </c>
      <c r="F836" s="294" t="s">
        <v>561</v>
      </c>
      <c r="G836" s="297"/>
      <c r="H836" s="303"/>
    </row>
    <row r="837" spans="1:8" ht="12.75">
      <c r="A837" s="300" t="s">
        <v>487</v>
      </c>
      <c r="B837" s="296" t="s">
        <v>488</v>
      </c>
      <c r="C837" s="405"/>
      <c r="D837" s="406"/>
      <c r="E837" s="314" t="s">
        <v>562</v>
      </c>
      <c r="F837" s="296" t="s">
        <v>1055</v>
      </c>
      <c r="G837" s="297"/>
      <c r="H837" s="303"/>
    </row>
    <row r="838" spans="1:8" ht="12.75">
      <c r="A838" s="304" t="s">
        <v>1084</v>
      </c>
      <c r="B838" s="339" t="s">
        <v>1085</v>
      </c>
      <c r="C838" s="410"/>
      <c r="D838" s="409"/>
      <c r="E838" s="314" t="s">
        <v>563</v>
      </c>
      <c r="F838" s="296" t="s">
        <v>564</v>
      </c>
      <c r="G838" s="297">
        <v>200000</v>
      </c>
      <c r="H838" s="303">
        <v>100000</v>
      </c>
    </row>
    <row r="839" spans="1:8" ht="14.25">
      <c r="A839" s="375" t="s">
        <v>136</v>
      </c>
      <c r="B839" s="374" t="s">
        <v>595</v>
      </c>
      <c r="C839" s="411"/>
      <c r="D839" s="403"/>
      <c r="E839" s="314" t="s">
        <v>565</v>
      </c>
      <c r="F839" s="296" t="s">
        <v>566</v>
      </c>
      <c r="G839" s="297"/>
      <c r="H839" s="303"/>
    </row>
    <row r="840" spans="1:8" ht="12.75">
      <c r="A840" s="300" t="s">
        <v>489</v>
      </c>
      <c r="B840" s="424" t="s">
        <v>428</v>
      </c>
      <c r="C840" s="405"/>
      <c r="D840" s="412"/>
      <c r="E840" s="314" t="s">
        <v>567</v>
      </c>
      <c r="F840" s="296" t="s">
        <v>194</v>
      </c>
      <c r="G840" s="297"/>
      <c r="H840" s="303"/>
    </row>
    <row r="841" spans="1:8" ht="12.75">
      <c r="A841" s="300" t="s">
        <v>490</v>
      </c>
      <c r="B841" s="424" t="s">
        <v>430</v>
      </c>
      <c r="C841" s="405"/>
      <c r="D841" s="406"/>
      <c r="E841" s="344" t="s">
        <v>1094</v>
      </c>
      <c r="F841" s="339" t="s">
        <v>1095</v>
      </c>
      <c r="G841" s="297"/>
      <c r="H841" s="303"/>
    </row>
    <row r="842" spans="1:8" ht="14.25">
      <c r="A842" s="300" t="s">
        <v>491</v>
      </c>
      <c r="B842" s="424" t="s">
        <v>432</v>
      </c>
      <c r="C842" s="405"/>
      <c r="D842" s="406"/>
      <c r="E842" s="375" t="s">
        <v>196</v>
      </c>
      <c r="F842" s="377" t="s">
        <v>197</v>
      </c>
      <c r="G842" s="342"/>
      <c r="H842" s="313"/>
    </row>
    <row r="843" spans="1:8" ht="12.75">
      <c r="A843" s="300" t="s">
        <v>492</v>
      </c>
      <c r="B843" s="424" t="s">
        <v>434</v>
      </c>
      <c r="C843" s="405"/>
      <c r="D843" s="406"/>
      <c r="E843" s="346" t="s">
        <v>568</v>
      </c>
      <c r="F843" s="301" t="s">
        <v>199</v>
      </c>
      <c r="G843" s="297">
        <v>485435</v>
      </c>
      <c r="H843" s="303">
        <v>400000</v>
      </c>
    </row>
    <row r="844" spans="1:8" ht="12.75">
      <c r="A844" s="300" t="s">
        <v>138</v>
      </c>
      <c r="B844" s="424" t="s">
        <v>493</v>
      </c>
      <c r="C844" s="405"/>
      <c r="D844" s="406"/>
      <c r="E844" s="341" t="s">
        <v>1096</v>
      </c>
      <c r="F844" s="296" t="s">
        <v>1097</v>
      </c>
      <c r="G844" s="297"/>
      <c r="H844" s="303"/>
    </row>
    <row r="845" spans="1:8" ht="12.75">
      <c r="A845" s="300" t="s">
        <v>139</v>
      </c>
      <c r="B845" s="296" t="s">
        <v>438</v>
      </c>
      <c r="C845" s="405"/>
      <c r="D845" s="406"/>
      <c r="E845" s="346" t="s">
        <v>198</v>
      </c>
      <c r="F845" s="301" t="s">
        <v>201</v>
      </c>
      <c r="G845" s="297"/>
      <c r="H845" s="303"/>
    </row>
    <row r="846" spans="1:8" ht="12.75">
      <c r="A846" s="300" t="s">
        <v>495</v>
      </c>
      <c r="B846" s="296" t="s">
        <v>494</v>
      </c>
      <c r="C846" s="405"/>
      <c r="D846" s="406"/>
      <c r="E846" s="346" t="s">
        <v>569</v>
      </c>
      <c r="F846" s="294" t="s">
        <v>488</v>
      </c>
      <c r="G846" s="297"/>
      <c r="H846" s="303"/>
    </row>
    <row r="847" spans="1:8" ht="12.75">
      <c r="A847" s="304" t="s">
        <v>141</v>
      </c>
      <c r="B847" s="339" t="s">
        <v>496</v>
      </c>
      <c r="C847" s="408"/>
      <c r="D847" s="409"/>
      <c r="E847" s="346" t="s">
        <v>570</v>
      </c>
      <c r="F847" s="294" t="s">
        <v>571</v>
      </c>
      <c r="G847" s="297"/>
      <c r="H847" s="303"/>
    </row>
    <row r="848" spans="1:8" ht="14.25">
      <c r="A848" s="375" t="s">
        <v>497</v>
      </c>
      <c r="B848" s="374" t="s">
        <v>137</v>
      </c>
      <c r="C848" s="402"/>
      <c r="D848" s="403"/>
      <c r="E848" s="346" t="s">
        <v>200</v>
      </c>
      <c r="F848" s="425" t="s">
        <v>572</v>
      </c>
      <c r="G848" s="297"/>
      <c r="H848" s="303"/>
    </row>
    <row r="849" spans="1:8" ht="12.75">
      <c r="A849" s="300" t="s">
        <v>498</v>
      </c>
      <c r="B849" s="296" t="s">
        <v>499</v>
      </c>
      <c r="C849" s="405">
        <v>21000</v>
      </c>
      <c r="D849" s="406">
        <v>16000</v>
      </c>
      <c r="E849" s="346" t="s">
        <v>200</v>
      </c>
      <c r="F849" s="294" t="s">
        <v>573</v>
      </c>
      <c r="G849" s="297"/>
      <c r="H849" s="303"/>
    </row>
    <row r="850" spans="1:8" ht="12.75">
      <c r="A850" s="300" t="s">
        <v>500</v>
      </c>
      <c r="B850" s="296" t="s">
        <v>501</v>
      </c>
      <c r="C850" s="405"/>
      <c r="D850" s="406"/>
      <c r="E850" s="346" t="s">
        <v>574</v>
      </c>
      <c r="F850" s="294" t="s">
        <v>575</v>
      </c>
      <c r="G850" s="297"/>
      <c r="H850" s="303"/>
    </row>
    <row r="851" spans="1:8" ht="12.75">
      <c r="A851" s="300" t="s">
        <v>502</v>
      </c>
      <c r="B851" s="296" t="s">
        <v>140</v>
      </c>
      <c r="C851" s="405"/>
      <c r="D851" s="406"/>
      <c r="E851" s="346" t="s">
        <v>576</v>
      </c>
      <c r="F851" s="294" t="s">
        <v>577</v>
      </c>
      <c r="G851" s="297"/>
      <c r="H851" s="303"/>
    </row>
    <row r="852" spans="1:8" ht="12.75">
      <c r="A852" s="314" t="s">
        <v>503</v>
      </c>
      <c r="B852" s="296" t="s">
        <v>142</v>
      </c>
      <c r="C852" s="405">
        <v>3000</v>
      </c>
      <c r="D852" s="406">
        <v>2000</v>
      </c>
      <c r="E852" s="346" t="s">
        <v>578</v>
      </c>
      <c r="F852" s="294" t="s">
        <v>579</v>
      </c>
      <c r="G852" s="297"/>
      <c r="H852" s="303"/>
    </row>
    <row r="853" spans="1:8" ht="12.75">
      <c r="A853" s="314" t="s">
        <v>504</v>
      </c>
      <c r="B853" s="296" t="s">
        <v>143</v>
      </c>
      <c r="C853" s="405">
        <v>2000</v>
      </c>
      <c r="D853" s="406">
        <v>2000</v>
      </c>
      <c r="E853" s="346" t="s">
        <v>580</v>
      </c>
      <c r="F853" s="294" t="s">
        <v>581</v>
      </c>
      <c r="G853" s="297"/>
      <c r="H853" s="303"/>
    </row>
    <row r="854" spans="1:8" ht="12.75">
      <c r="A854" s="361" t="s">
        <v>505</v>
      </c>
      <c r="B854" s="296" t="s">
        <v>144</v>
      </c>
      <c r="C854" s="405"/>
      <c r="D854" s="406"/>
      <c r="E854" s="346" t="s">
        <v>574</v>
      </c>
      <c r="F854" s="294" t="s">
        <v>582</v>
      </c>
      <c r="G854" s="297"/>
      <c r="H854" s="303"/>
    </row>
    <row r="855" spans="1:8" ht="12.75">
      <c r="A855" s="315" t="s">
        <v>506</v>
      </c>
      <c r="B855" s="339" t="s">
        <v>507</v>
      </c>
      <c r="C855" s="405"/>
      <c r="D855" s="406"/>
      <c r="E855" s="346" t="s">
        <v>202</v>
      </c>
      <c r="F855" s="294" t="s">
        <v>583</v>
      </c>
      <c r="G855" s="297"/>
      <c r="H855" s="303"/>
    </row>
    <row r="856" spans="1:8" ht="14.25">
      <c r="A856" s="373" t="s">
        <v>145</v>
      </c>
      <c r="B856" s="374" t="s">
        <v>146</v>
      </c>
      <c r="C856" s="402"/>
      <c r="D856" s="403"/>
      <c r="E856" s="346" t="s">
        <v>584</v>
      </c>
      <c r="F856" s="294" t="s">
        <v>585</v>
      </c>
      <c r="G856" s="297"/>
      <c r="H856" s="303"/>
    </row>
    <row r="857" spans="1:8" ht="12.75">
      <c r="A857" s="314" t="s">
        <v>508</v>
      </c>
      <c r="B857" s="296" t="s">
        <v>148</v>
      </c>
      <c r="C857" s="405">
        <v>10000</v>
      </c>
      <c r="D857" s="412">
        <v>9000</v>
      </c>
      <c r="E857" s="300" t="s">
        <v>586</v>
      </c>
      <c r="F857" s="294" t="s">
        <v>587</v>
      </c>
      <c r="G857" s="297"/>
      <c r="H857" s="303"/>
    </row>
    <row r="858" spans="1:8" ht="12.75">
      <c r="A858" s="361" t="s">
        <v>147</v>
      </c>
      <c r="B858" s="296" t="s">
        <v>150</v>
      </c>
      <c r="C858" s="405">
        <v>12000</v>
      </c>
      <c r="D858" s="412">
        <v>11000</v>
      </c>
      <c r="E858" s="300" t="s">
        <v>588</v>
      </c>
      <c r="F858" s="294" t="s">
        <v>589</v>
      </c>
      <c r="G858" s="297"/>
      <c r="H858" s="303"/>
    </row>
    <row r="859" spans="1:8" ht="12.75">
      <c r="A859" s="314" t="s">
        <v>149</v>
      </c>
      <c r="B859" s="296" t="s">
        <v>509</v>
      </c>
      <c r="C859" s="405"/>
      <c r="D859" s="412"/>
      <c r="E859" s="300" t="s">
        <v>590</v>
      </c>
      <c r="F859" s="294" t="s">
        <v>591</v>
      </c>
      <c r="G859" s="297"/>
      <c r="H859" s="303"/>
    </row>
    <row r="860" spans="1:8" ht="12.75">
      <c r="A860" s="361" t="s">
        <v>510</v>
      </c>
      <c r="B860" s="296" t="s">
        <v>511</v>
      </c>
      <c r="C860" s="405"/>
      <c r="D860" s="412"/>
      <c r="E860" s="300" t="s">
        <v>592</v>
      </c>
      <c r="F860" s="301" t="s">
        <v>203</v>
      </c>
      <c r="G860" s="297"/>
      <c r="H860" s="303"/>
    </row>
    <row r="861" spans="1:8" ht="12.75">
      <c r="A861" s="344" t="s">
        <v>1015</v>
      </c>
      <c r="B861" s="339" t="s">
        <v>1016</v>
      </c>
      <c r="C861" s="408"/>
      <c r="D861" s="409"/>
      <c r="E861" s="300" t="s">
        <v>593</v>
      </c>
      <c r="F861" s="298" t="s">
        <v>204</v>
      </c>
      <c r="G861" s="297">
        <v>600000</v>
      </c>
      <c r="H861" s="303">
        <v>180000</v>
      </c>
    </row>
    <row r="862" spans="1:8" ht="12.75">
      <c r="A862" s="314" t="s">
        <v>534</v>
      </c>
      <c r="B862" s="296" t="s">
        <v>157</v>
      </c>
      <c r="C862" s="407"/>
      <c r="D862" s="413"/>
      <c r="E862" s="304" t="s">
        <v>1098</v>
      </c>
      <c r="F862" s="310" t="s">
        <v>1099</v>
      </c>
      <c r="G862" s="311"/>
      <c r="H862" s="307"/>
    </row>
    <row r="863" spans="1:8" ht="14.25">
      <c r="A863" s="314" t="s">
        <v>537</v>
      </c>
      <c r="B863" s="296" t="s">
        <v>538</v>
      </c>
      <c r="C863" s="405"/>
      <c r="D863" s="412"/>
      <c r="E863" s="375" t="s">
        <v>205</v>
      </c>
      <c r="F863" s="374" t="s">
        <v>206</v>
      </c>
      <c r="G863" s="342"/>
      <c r="H863" s="313"/>
    </row>
    <row r="864" spans="1:8" ht="12.75">
      <c r="A864" s="315" t="s">
        <v>539</v>
      </c>
      <c r="B864" s="339" t="s">
        <v>540</v>
      </c>
      <c r="C864" s="414"/>
      <c r="D864" s="415"/>
      <c r="E864" s="300" t="s">
        <v>549</v>
      </c>
      <c r="F864" s="296" t="s">
        <v>208</v>
      </c>
      <c r="G864" s="297">
        <v>10000</v>
      </c>
      <c r="H864" s="297">
        <v>9000</v>
      </c>
    </row>
    <row r="865" spans="1:8" ht="12.75">
      <c r="A865" s="323"/>
      <c r="B865" s="323"/>
      <c r="C865" s="396"/>
      <c r="D865" s="397"/>
      <c r="E865" s="300" t="s">
        <v>207</v>
      </c>
      <c r="F865" s="298" t="s">
        <v>210</v>
      </c>
      <c r="G865" s="297">
        <v>10000</v>
      </c>
      <c r="H865" s="297">
        <v>9000</v>
      </c>
    </row>
    <row r="866" spans="1:8" ht="12.75">
      <c r="A866" s="332"/>
      <c r="B866" s="332"/>
      <c r="C866" s="398"/>
      <c r="D866" s="399"/>
      <c r="E866" s="304" t="s">
        <v>209</v>
      </c>
      <c r="F866" s="310" t="s">
        <v>594</v>
      </c>
      <c r="G866" s="416"/>
      <c r="H866" s="311"/>
    </row>
    <row r="867" spans="1:8" ht="12.75">
      <c r="A867" s="323"/>
      <c r="B867" s="323"/>
      <c r="C867" s="400"/>
      <c r="D867" s="401"/>
      <c r="E867" s="334"/>
      <c r="F867" s="323"/>
      <c r="G867" s="334"/>
      <c r="H867" s="334"/>
    </row>
    <row r="868" spans="1:8" ht="12.75">
      <c r="A868" s="394"/>
      <c r="B868" s="417" t="s">
        <v>369</v>
      </c>
      <c r="C868" s="410">
        <f>IF(SUM(C756:C864)=0,"",SUM(C756:C864))</f>
        <v>14228000</v>
      </c>
      <c r="D868" s="418">
        <f>IF(SUM(D756:D864)=0,"",SUM(D756:D864))</f>
        <v>12600000</v>
      </c>
      <c r="E868" s="331"/>
      <c r="F868" s="419" t="s">
        <v>372</v>
      </c>
      <c r="G868" s="311">
        <f>IF(SUM(G756:G866)=0,"",(SUM(G756:G866)))</f>
        <v>14228000</v>
      </c>
      <c r="H868" s="311">
        <f>IF(SUM(H756:H866)=0,"",(SUM(H756:H866)))</f>
        <v>12600000</v>
      </c>
    </row>
  </sheetData>
  <mergeCells count="2">
    <mergeCell ref="A1:H1"/>
    <mergeCell ref="A753:H753"/>
  </mergeCells>
  <printOptions gridLines="1"/>
  <pageMargins left="0.55" right="0.52" top="0.7" bottom="1.18" header="0.57" footer="0.8"/>
  <pageSetup horizontalDpi="600" verticalDpi="600" orientation="portrait" paperSize="5" scale="80" r:id="rId2"/>
  <headerFooter alignWithMargins="0">
    <oddHeader>&amp;LRosa Manghisi V M&amp;R26/04/2005</oddHeader>
    <oddFooter>&amp;CPagina &amp;P di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7"/>
  <sheetViews>
    <sheetView zoomScale="85" zoomScaleNormal="85" workbookViewId="0" topLeftCell="A1">
      <selection activeCell="G3" sqref="G3:H3"/>
    </sheetView>
  </sheetViews>
  <sheetFormatPr defaultColWidth="9.140625" defaultRowHeight="12.75"/>
  <cols>
    <col min="1" max="1" width="11.00390625" style="0" customWidth="1"/>
    <col min="2" max="2" width="39.57421875" style="0" customWidth="1"/>
    <col min="3" max="4" width="15.421875" style="0" customWidth="1"/>
    <col min="5" max="5" width="12.28125" style="0" customWidth="1"/>
    <col min="6" max="6" width="41.57421875" style="0" customWidth="1"/>
    <col min="7" max="8" width="16.421875" style="0" customWidth="1"/>
  </cols>
  <sheetData>
    <row r="1" spans="1:8" ht="25.5">
      <c r="A1" s="460" t="s">
        <v>211</v>
      </c>
      <c r="B1" s="461"/>
      <c r="C1" s="461"/>
      <c r="D1" s="461"/>
      <c r="E1" s="461"/>
      <c r="F1" s="461"/>
      <c r="G1" s="461"/>
      <c r="H1" s="462"/>
    </row>
    <row r="2" spans="1:8" ht="20.25">
      <c r="A2" s="380" t="s">
        <v>212</v>
      </c>
      <c r="B2" s="384"/>
      <c r="C2" s="381"/>
      <c r="D2" s="382"/>
      <c r="E2" s="380" t="s">
        <v>213</v>
      </c>
      <c r="F2" s="384"/>
      <c r="G2" s="381"/>
      <c r="H2" s="383"/>
    </row>
    <row r="3" spans="1:8" ht="15.75">
      <c r="A3" s="289" t="s">
        <v>71</v>
      </c>
      <c r="B3" s="290" t="s">
        <v>72</v>
      </c>
      <c r="C3" s="392" t="s">
        <v>1123</v>
      </c>
      <c r="D3" s="393" t="s">
        <v>1124</v>
      </c>
      <c r="E3" s="291" t="s">
        <v>71</v>
      </c>
      <c r="F3" s="292" t="s">
        <v>72</v>
      </c>
      <c r="G3" s="392" t="s">
        <v>1123</v>
      </c>
      <c r="H3" s="393" t="s">
        <v>1124</v>
      </c>
    </row>
    <row r="4" spans="1:9" ht="12.75">
      <c r="A4" s="293"/>
      <c r="B4" s="294"/>
      <c r="C4" s="295"/>
      <c r="D4" s="335"/>
      <c r="E4" s="340" t="s">
        <v>214</v>
      </c>
      <c r="F4" s="293" t="s">
        <v>607</v>
      </c>
      <c r="G4" s="295"/>
      <c r="H4" s="295"/>
      <c r="I4" s="1"/>
    </row>
    <row r="5" spans="1:9" ht="12.75">
      <c r="A5" s="296"/>
      <c r="B5" s="294"/>
      <c r="C5" s="297"/>
      <c r="D5" s="303"/>
      <c r="E5" s="314" t="s">
        <v>596</v>
      </c>
      <c r="F5" s="296" t="s">
        <v>217</v>
      </c>
      <c r="G5" s="302">
        <v>13000000</v>
      </c>
      <c r="H5" s="297">
        <v>12000000</v>
      </c>
      <c r="I5" s="1"/>
    </row>
    <row r="6" spans="1:9" ht="12.75">
      <c r="A6" s="296"/>
      <c r="B6" s="294"/>
      <c r="C6" s="297"/>
      <c r="D6" s="303"/>
      <c r="E6" s="341" t="s">
        <v>597</v>
      </c>
      <c r="F6" s="296" t="s">
        <v>598</v>
      </c>
      <c r="G6" s="302">
        <v>100000</v>
      </c>
      <c r="H6" s="297">
        <v>100000</v>
      </c>
      <c r="I6" s="1"/>
    </row>
    <row r="7" spans="1:9" ht="12.75">
      <c r="A7" s="294"/>
      <c r="B7" s="298"/>
      <c r="C7" s="299"/>
      <c r="D7" s="297"/>
      <c r="E7" s="341" t="s">
        <v>216</v>
      </c>
      <c r="F7" s="296" t="s">
        <v>599</v>
      </c>
      <c r="G7" s="302">
        <v>1000000</v>
      </c>
      <c r="H7" s="297">
        <v>1000000</v>
      </c>
      <c r="I7" s="1"/>
    </row>
    <row r="8" spans="1:9" ht="12.75">
      <c r="A8" s="300"/>
      <c r="B8" s="301"/>
      <c r="C8" s="297"/>
      <c r="D8" s="303"/>
      <c r="E8" s="341" t="s">
        <v>1056</v>
      </c>
      <c r="F8" s="296" t="s">
        <v>1057</v>
      </c>
      <c r="G8" s="302">
        <v>84000</v>
      </c>
      <c r="H8" s="297">
        <v>50000</v>
      </c>
      <c r="I8" s="1"/>
    </row>
    <row r="9" spans="1:9" ht="12.75">
      <c r="A9" s="300"/>
      <c r="B9" s="301"/>
      <c r="C9" s="297"/>
      <c r="D9" s="303"/>
      <c r="E9" s="341" t="s">
        <v>1058</v>
      </c>
      <c r="F9" s="296" t="s">
        <v>1059</v>
      </c>
      <c r="G9" s="302">
        <v>200000</v>
      </c>
      <c r="H9" s="297">
        <v>200000</v>
      </c>
      <c r="I9" s="1"/>
    </row>
    <row r="10" spans="1:9" ht="12.75">
      <c r="A10" s="300" t="s">
        <v>221</v>
      </c>
      <c r="B10" s="301" t="s">
        <v>222</v>
      </c>
      <c r="C10" s="302">
        <v>20000</v>
      </c>
      <c r="D10" s="303">
        <v>20000</v>
      </c>
      <c r="E10" s="314" t="s">
        <v>600</v>
      </c>
      <c r="F10" s="296" t="s">
        <v>218</v>
      </c>
      <c r="G10" s="302">
        <v>200000</v>
      </c>
      <c r="H10" s="297">
        <v>200000</v>
      </c>
      <c r="I10" s="1"/>
    </row>
    <row r="11" spans="1:9" ht="12.75">
      <c r="A11" s="300" t="s">
        <v>223</v>
      </c>
      <c r="B11" s="301" t="s">
        <v>224</v>
      </c>
      <c r="C11" s="302">
        <v>20000</v>
      </c>
      <c r="D11" s="303">
        <v>15000</v>
      </c>
      <c r="E11" s="341" t="s">
        <v>1060</v>
      </c>
      <c r="F11" s="296" t="s">
        <v>1061</v>
      </c>
      <c r="G11" s="302">
        <v>200000</v>
      </c>
      <c r="H11" s="297">
        <v>200000</v>
      </c>
      <c r="I11" s="1"/>
    </row>
    <row r="12" spans="1:9" ht="12.75">
      <c r="A12" s="304" t="s">
        <v>225</v>
      </c>
      <c r="B12" s="305" t="s">
        <v>226</v>
      </c>
      <c r="C12" s="306">
        <v>10000</v>
      </c>
      <c r="D12" s="307">
        <v>5000</v>
      </c>
      <c r="E12" s="315" t="s">
        <v>219</v>
      </c>
      <c r="F12" s="339" t="s">
        <v>220</v>
      </c>
      <c r="G12" s="302">
        <v>50000</v>
      </c>
      <c r="H12" s="297">
        <v>40000</v>
      </c>
      <c r="I12" s="1"/>
    </row>
    <row r="13" spans="1:9" ht="14.25">
      <c r="A13" s="294"/>
      <c r="B13" s="308"/>
      <c r="C13" s="297"/>
      <c r="D13" s="309"/>
      <c r="E13" s="375" t="s">
        <v>601</v>
      </c>
      <c r="F13" s="377" t="s">
        <v>602</v>
      </c>
      <c r="G13" s="342"/>
      <c r="H13" s="313"/>
      <c r="I13" s="1"/>
    </row>
    <row r="14" spans="1:9" ht="12.75">
      <c r="A14" s="294"/>
      <c r="B14" s="298"/>
      <c r="C14" s="297"/>
      <c r="D14" s="309"/>
      <c r="E14" s="300" t="s">
        <v>603</v>
      </c>
      <c r="F14" s="301" t="s">
        <v>604</v>
      </c>
      <c r="G14" s="302"/>
      <c r="H14" s="297"/>
      <c r="I14" s="1"/>
    </row>
    <row r="15" spans="1:9" ht="12.75">
      <c r="A15" s="310"/>
      <c r="B15" s="310"/>
      <c r="C15" s="311"/>
      <c r="D15" s="312"/>
      <c r="E15" s="304" t="s">
        <v>1062</v>
      </c>
      <c r="F15" s="339" t="s">
        <v>1063</v>
      </c>
      <c r="G15" s="306"/>
      <c r="H15" s="311"/>
      <c r="I15" s="1"/>
    </row>
    <row r="16" spans="1:9" ht="14.25">
      <c r="A16" s="298"/>
      <c r="B16" s="298"/>
      <c r="C16" s="297"/>
      <c r="D16" s="303"/>
      <c r="E16" s="373" t="s">
        <v>605</v>
      </c>
      <c r="F16" s="374" t="s">
        <v>606</v>
      </c>
      <c r="G16" s="342"/>
      <c r="H16" s="313"/>
      <c r="I16" s="1"/>
    </row>
    <row r="17" spans="1:9" ht="12.75">
      <c r="A17" s="314" t="s">
        <v>608</v>
      </c>
      <c r="B17" s="298" t="s">
        <v>609</v>
      </c>
      <c r="C17" s="302">
        <v>50000</v>
      </c>
      <c r="D17" s="303">
        <v>40000</v>
      </c>
      <c r="E17" s="341" t="s">
        <v>232</v>
      </c>
      <c r="F17" s="296" t="s">
        <v>612</v>
      </c>
      <c r="G17" s="302">
        <v>16000</v>
      </c>
      <c r="H17" s="297">
        <v>20000</v>
      </c>
      <c r="I17" s="1"/>
    </row>
    <row r="18" spans="1:9" ht="12.75">
      <c r="A18" s="314" t="s">
        <v>228</v>
      </c>
      <c r="B18" s="298" t="s">
        <v>610</v>
      </c>
      <c r="C18" s="302">
        <v>50000</v>
      </c>
      <c r="D18" s="303">
        <v>50000</v>
      </c>
      <c r="E18" s="341" t="s">
        <v>234</v>
      </c>
      <c r="F18" s="296" t="s">
        <v>613</v>
      </c>
      <c r="G18" s="302">
        <v>50000</v>
      </c>
      <c r="H18" s="297">
        <v>40000</v>
      </c>
      <c r="I18" s="1"/>
    </row>
    <row r="19" spans="1:9" ht="12.75">
      <c r="A19" s="315" t="s">
        <v>230</v>
      </c>
      <c r="B19" s="310" t="s">
        <v>611</v>
      </c>
      <c r="C19" s="306">
        <v>100000</v>
      </c>
      <c r="D19" s="303">
        <v>100000</v>
      </c>
      <c r="E19" s="315" t="s">
        <v>614</v>
      </c>
      <c r="F19" s="339" t="s">
        <v>615</v>
      </c>
      <c r="G19" s="306">
        <v>250000</v>
      </c>
      <c r="H19" s="311">
        <v>220000</v>
      </c>
      <c r="I19" s="1"/>
    </row>
    <row r="20" spans="1:9" ht="14.25">
      <c r="A20" s="316"/>
      <c r="B20" s="308"/>
      <c r="C20" s="295"/>
      <c r="D20" s="317"/>
      <c r="E20" s="375" t="s">
        <v>616</v>
      </c>
      <c r="F20" s="374" t="s">
        <v>617</v>
      </c>
      <c r="G20" s="343"/>
      <c r="H20" s="318"/>
      <c r="I20" s="1"/>
    </row>
    <row r="21" spans="1:9" ht="12.75">
      <c r="A21" s="315" t="s">
        <v>618</v>
      </c>
      <c r="B21" s="310" t="s">
        <v>619</v>
      </c>
      <c r="C21" s="306"/>
      <c r="D21" s="307"/>
      <c r="E21" s="344" t="s">
        <v>620</v>
      </c>
      <c r="F21" s="339" t="s">
        <v>621</v>
      </c>
      <c r="G21" s="345"/>
      <c r="H21" s="307"/>
      <c r="I21" s="1"/>
    </row>
    <row r="22" spans="1:9" ht="14.25">
      <c r="A22" s="375" t="s">
        <v>247</v>
      </c>
      <c r="B22" s="377" t="s">
        <v>248</v>
      </c>
      <c r="C22" s="342"/>
      <c r="D22" s="318"/>
      <c r="E22" s="375" t="s">
        <v>622</v>
      </c>
      <c r="F22" s="377" t="s">
        <v>227</v>
      </c>
      <c r="G22" s="342"/>
      <c r="H22" s="313"/>
      <c r="I22" s="1"/>
    </row>
    <row r="23" spans="1:9" ht="12.75">
      <c r="A23" s="300" t="s">
        <v>654</v>
      </c>
      <c r="B23" s="301" t="s">
        <v>250</v>
      </c>
      <c r="C23" s="426">
        <v>6000000</v>
      </c>
      <c r="D23" s="427">
        <v>5600000</v>
      </c>
      <c r="E23" s="300" t="s">
        <v>623</v>
      </c>
      <c r="F23" s="298" t="s">
        <v>229</v>
      </c>
      <c r="G23" s="320"/>
      <c r="H23" s="297"/>
      <c r="I23" s="1"/>
    </row>
    <row r="24" spans="1:9" ht="12.75">
      <c r="A24" s="300" t="s">
        <v>655</v>
      </c>
      <c r="B24" s="301" t="s">
        <v>656</v>
      </c>
      <c r="C24" s="428">
        <v>150000</v>
      </c>
      <c r="D24" s="427">
        <v>150000</v>
      </c>
      <c r="E24" s="346" t="s">
        <v>624</v>
      </c>
      <c r="F24" s="298" t="s">
        <v>231</v>
      </c>
      <c r="G24" s="320"/>
      <c r="H24" s="297"/>
      <c r="I24" s="1"/>
    </row>
    <row r="25" spans="1:9" ht="12.75">
      <c r="A25" s="300" t="s">
        <v>249</v>
      </c>
      <c r="B25" s="301" t="s">
        <v>251</v>
      </c>
      <c r="C25" s="428">
        <v>150000</v>
      </c>
      <c r="D25" s="427">
        <v>150000</v>
      </c>
      <c r="E25" s="346" t="s">
        <v>625</v>
      </c>
      <c r="F25" s="298" t="s">
        <v>233</v>
      </c>
      <c r="G25" s="320"/>
      <c r="H25" s="297"/>
      <c r="I25" s="1"/>
    </row>
    <row r="26" spans="1:9" ht="12.75">
      <c r="A26" s="300" t="s">
        <v>657</v>
      </c>
      <c r="B26" s="301" t="s">
        <v>658</v>
      </c>
      <c r="C26" s="428">
        <v>250000</v>
      </c>
      <c r="D26" s="427">
        <v>250000</v>
      </c>
      <c r="E26" s="346" t="s">
        <v>626</v>
      </c>
      <c r="F26" s="298" t="s">
        <v>235</v>
      </c>
      <c r="G26" s="320"/>
      <c r="H26" s="297"/>
      <c r="I26" s="1"/>
    </row>
    <row r="27" spans="1:9" ht="12.75">
      <c r="A27" s="346" t="s">
        <v>252</v>
      </c>
      <c r="B27" s="301" t="s">
        <v>659</v>
      </c>
      <c r="C27" s="428">
        <v>150000</v>
      </c>
      <c r="D27" s="427">
        <v>200000</v>
      </c>
      <c r="E27" s="346" t="s">
        <v>627</v>
      </c>
      <c r="F27" s="296" t="s">
        <v>236</v>
      </c>
      <c r="G27" s="320"/>
      <c r="H27" s="297"/>
      <c r="I27" s="1"/>
    </row>
    <row r="28" spans="1:9" ht="12.75">
      <c r="A28" s="346" t="s">
        <v>254</v>
      </c>
      <c r="B28" s="301" t="s">
        <v>1068</v>
      </c>
      <c r="C28" s="428"/>
      <c r="D28" s="427">
        <v>20000</v>
      </c>
      <c r="E28" s="346" t="s">
        <v>1064</v>
      </c>
      <c r="F28" s="296" t="s">
        <v>1065</v>
      </c>
      <c r="G28" s="320"/>
      <c r="H28" s="297"/>
      <c r="I28" s="1"/>
    </row>
    <row r="29" spans="1:8" ht="14.25">
      <c r="A29" s="375" t="s">
        <v>259</v>
      </c>
      <c r="B29" s="377" t="s">
        <v>260</v>
      </c>
      <c r="C29" s="342"/>
      <c r="D29" s="318"/>
      <c r="E29" s="346" t="s">
        <v>1067</v>
      </c>
      <c r="F29" s="296" t="s">
        <v>1066</v>
      </c>
      <c r="G29" s="320"/>
      <c r="H29" s="297"/>
    </row>
    <row r="30" spans="1:8" ht="14.25">
      <c r="A30" s="300" t="s">
        <v>662</v>
      </c>
      <c r="B30" s="301" t="s">
        <v>262</v>
      </c>
      <c r="C30" s="302">
        <v>90000</v>
      </c>
      <c r="D30" s="303">
        <v>30000</v>
      </c>
      <c r="E30" s="373" t="s">
        <v>244</v>
      </c>
      <c r="F30" s="374" t="s">
        <v>237</v>
      </c>
      <c r="G30" s="342"/>
      <c r="H30" s="313"/>
    </row>
    <row r="31" spans="1:8" ht="12.75">
      <c r="A31" s="300" t="s">
        <v>663</v>
      </c>
      <c r="B31" s="301" t="s">
        <v>264</v>
      </c>
      <c r="C31" s="302">
        <v>50000</v>
      </c>
      <c r="D31" s="303">
        <v>30000</v>
      </c>
      <c r="E31" s="341" t="s">
        <v>628</v>
      </c>
      <c r="F31" s="296" t="s">
        <v>630</v>
      </c>
      <c r="G31" s="302"/>
      <c r="H31" s="297"/>
    </row>
    <row r="32" spans="1:8" ht="12.75">
      <c r="A32" s="300" t="s">
        <v>261</v>
      </c>
      <c r="B32" s="301" t="s">
        <v>266</v>
      </c>
      <c r="C32" s="302">
        <v>30000</v>
      </c>
      <c r="D32" s="303">
        <v>20000</v>
      </c>
      <c r="E32" s="341" t="s">
        <v>629</v>
      </c>
      <c r="F32" s="296" t="s">
        <v>631</v>
      </c>
      <c r="G32" s="302"/>
      <c r="H32" s="297"/>
    </row>
    <row r="33" spans="1:8" ht="12.75">
      <c r="A33" s="300" t="s">
        <v>263</v>
      </c>
      <c r="B33" s="301" t="s">
        <v>267</v>
      </c>
      <c r="C33" s="302">
        <v>20000</v>
      </c>
      <c r="D33" s="303">
        <v>20000</v>
      </c>
      <c r="E33" s="341" t="s">
        <v>632</v>
      </c>
      <c r="F33" s="296" t="s">
        <v>633</v>
      </c>
      <c r="G33" s="302"/>
      <c r="H33" s="297"/>
    </row>
    <row r="34" spans="1:8" ht="12.75">
      <c r="A34" s="300" t="s">
        <v>265</v>
      </c>
      <c r="B34" s="301" t="s">
        <v>269</v>
      </c>
      <c r="C34" s="302">
        <v>60000</v>
      </c>
      <c r="D34" s="303">
        <v>50000</v>
      </c>
      <c r="E34" s="341" t="s">
        <v>634</v>
      </c>
      <c r="F34" s="296" t="s">
        <v>635</v>
      </c>
      <c r="G34" s="302"/>
      <c r="H34" s="297"/>
    </row>
    <row r="35" spans="1:8" ht="12.75">
      <c r="A35" s="300" t="s">
        <v>268</v>
      </c>
      <c r="B35" s="301" t="s">
        <v>270</v>
      </c>
      <c r="C35" s="302">
        <v>300000</v>
      </c>
      <c r="D35" s="303">
        <v>100000</v>
      </c>
      <c r="E35" s="341" t="s">
        <v>636</v>
      </c>
      <c r="F35" s="296" t="s">
        <v>637</v>
      </c>
      <c r="G35" s="302"/>
      <c r="H35" s="297"/>
    </row>
    <row r="36" spans="1:8" ht="12.75">
      <c r="A36" s="341" t="s">
        <v>1069</v>
      </c>
      <c r="B36" s="296" t="s">
        <v>1070</v>
      </c>
      <c r="C36" s="302">
        <v>100000</v>
      </c>
      <c r="D36" s="303">
        <v>70000</v>
      </c>
      <c r="E36" s="314" t="s">
        <v>638</v>
      </c>
      <c r="F36" s="296" t="s">
        <v>238</v>
      </c>
      <c r="G36" s="302">
        <v>1000</v>
      </c>
      <c r="H36" s="297">
        <v>900</v>
      </c>
    </row>
    <row r="37" spans="1:8" ht="12.75">
      <c r="A37" s="300" t="s">
        <v>664</v>
      </c>
      <c r="B37" s="298" t="s">
        <v>272</v>
      </c>
      <c r="C37" s="302">
        <v>400000</v>
      </c>
      <c r="D37" s="303">
        <v>300000</v>
      </c>
      <c r="E37" s="314" t="s">
        <v>639</v>
      </c>
      <c r="F37" s="298" t="s">
        <v>239</v>
      </c>
      <c r="G37" s="320">
        <v>160</v>
      </c>
      <c r="H37" s="297">
        <v>700</v>
      </c>
    </row>
    <row r="38" spans="1:8" ht="12.75">
      <c r="A38" s="300" t="s">
        <v>271</v>
      </c>
      <c r="B38" s="298" t="s">
        <v>273</v>
      </c>
      <c r="C38" s="302">
        <v>10600</v>
      </c>
      <c r="D38" s="303">
        <v>9000</v>
      </c>
      <c r="E38" s="314" t="s">
        <v>640</v>
      </c>
      <c r="F38" s="296" t="s">
        <v>240</v>
      </c>
      <c r="G38" s="302">
        <v>1000</v>
      </c>
      <c r="H38" s="297">
        <v>900</v>
      </c>
    </row>
    <row r="39" spans="1:8" ht="12.75">
      <c r="A39" s="300" t="s">
        <v>274</v>
      </c>
      <c r="B39" s="298" t="s">
        <v>275</v>
      </c>
      <c r="C39" s="302">
        <v>2000</v>
      </c>
      <c r="D39" s="303"/>
      <c r="E39" s="314" t="s">
        <v>641</v>
      </c>
      <c r="F39" s="298" t="s">
        <v>241</v>
      </c>
      <c r="G39" s="302"/>
      <c r="H39" s="297"/>
    </row>
    <row r="40" spans="1:8" ht="12.75">
      <c r="A40" s="300" t="s">
        <v>276</v>
      </c>
      <c r="B40" s="298" t="s">
        <v>277</v>
      </c>
      <c r="C40" s="302">
        <v>40000</v>
      </c>
      <c r="D40" s="303">
        <v>40000</v>
      </c>
      <c r="E40" s="300" t="s">
        <v>642</v>
      </c>
      <c r="F40" s="301" t="s">
        <v>643</v>
      </c>
      <c r="G40" s="302"/>
      <c r="H40" s="297"/>
    </row>
    <row r="41" spans="1:8" ht="12.75">
      <c r="A41" s="300" t="s">
        <v>278</v>
      </c>
      <c r="B41" s="298" t="s">
        <v>279</v>
      </c>
      <c r="C41" s="302"/>
      <c r="D41" s="303">
        <v>20000</v>
      </c>
      <c r="E41" s="300" t="s">
        <v>644</v>
      </c>
      <c r="F41" s="301" t="s">
        <v>645</v>
      </c>
      <c r="G41" s="302"/>
      <c r="H41" s="297"/>
    </row>
    <row r="42" spans="1:8" ht="12.75">
      <c r="A42" s="341" t="s">
        <v>280</v>
      </c>
      <c r="B42" s="298" t="s">
        <v>665</v>
      </c>
      <c r="C42" s="302">
        <v>100000</v>
      </c>
      <c r="D42" s="303">
        <v>130000</v>
      </c>
      <c r="E42" s="300" t="s">
        <v>646</v>
      </c>
      <c r="F42" s="301" t="s">
        <v>647</v>
      </c>
      <c r="G42" s="302"/>
      <c r="H42" s="297"/>
    </row>
    <row r="43" spans="1:8" ht="12.75">
      <c r="A43" s="341"/>
      <c r="B43" s="298" t="s">
        <v>666</v>
      </c>
      <c r="C43" s="302"/>
      <c r="D43" s="303"/>
      <c r="E43" s="300" t="s">
        <v>242</v>
      </c>
      <c r="F43" s="301" t="s">
        <v>243</v>
      </c>
      <c r="G43" s="302"/>
      <c r="H43" s="297"/>
    </row>
    <row r="44" spans="1:8" ht="12.75">
      <c r="A44" s="300" t="s">
        <v>282</v>
      </c>
      <c r="B44" s="298" t="s">
        <v>281</v>
      </c>
      <c r="C44" s="302"/>
      <c r="D44" s="303"/>
      <c r="E44" s="300" t="s">
        <v>1029</v>
      </c>
      <c r="F44" s="301" t="s">
        <v>1032</v>
      </c>
      <c r="G44" s="302"/>
      <c r="H44" s="297"/>
    </row>
    <row r="45" spans="1:8" ht="12.75">
      <c r="A45" s="300" t="s">
        <v>667</v>
      </c>
      <c r="B45" s="298" t="s">
        <v>283</v>
      </c>
      <c r="C45" s="302"/>
      <c r="D45" s="303"/>
      <c r="E45" s="300" t="s">
        <v>1030</v>
      </c>
      <c r="F45" s="301" t="s">
        <v>1033</v>
      </c>
      <c r="G45" s="302"/>
      <c r="H45" s="297"/>
    </row>
    <row r="46" spans="1:8" ht="12.75">
      <c r="A46" s="300" t="s">
        <v>668</v>
      </c>
      <c r="B46" s="298" t="s">
        <v>284</v>
      </c>
      <c r="C46" s="302">
        <v>30000</v>
      </c>
      <c r="D46" s="303">
        <v>20000</v>
      </c>
      <c r="E46" s="304" t="s">
        <v>1031</v>
      </c>
      <c r="F46" s="301" t="s">
        <v>1034</v>
      </c>
      <c r="G46" s="306"/>
      <c r="H46" s="297"/>
    </row>
    <row r="47" spans="1:8" ht="14.25">
      <c r="A47" s="300" t="s">
        <v>669</v>
      </c>
      <c r="B47" s="298" t="s">
        <v>285</v>
      </c>
      <c r="C47" s="302"/>
      <c r="D47" s="303"/>
      <c r="E47" s="375" t="s">
        <v>648</v>
      </c>
      <c r="F47" s="374" t="s">
        <v>245</v>
      </c>
      <c r="G47" s="343"/>
      <c r="H47" s="318"/>
    </row>
    <row r="48" spans="1:8" ht="12.75">
      <c r="A48" s="300" t="s">
        <v>1071</v>
      </c>
      <c r="B48" s="298" t="s">
        <v>1072</v>
      </c>
      <c r="C48" s="302"/>
      <c r="D48" s="303"/>
      <c r="E48" s="300" t="s">
        <v>649</v>
      </c>
      <c r="F48" s="296" t="s">
        <v>246</v>
      </c>
      <c r="G48" s="302">
        <v>20000</v>
      </c>
      <c r="H48" s="297">
        <v>100000</v>
      </c>
    </row>
    <row r="49" spans="1:8" ht="12.75">
      <c r="A49" s="300" t="s">
        <v>670</v>
      </c>
      <c r="B49" s="298" t="s">
        <v>286</v>
      </c>
      <c r="C49" s="302">
        <v>70000</v>
      </c>
      <c r="D49" s="303">
        <v>50000</v>
      </c>
      <c r="E49" s="300" t="s">
        <v>650</v>
      </c>
      <c r="F49" s="298" t="s">
        <v>651</v>
      </c>
      <c r="G49" s="302">
        <v>11050</v>
      </c>
      <c r="H49" s="297">
        <v>35638</v>
      </c>
    </row>
    <row r="50" spans="1:8" ht="14.25">
      <c r="A50" s="375" t="s">
        <v>287</v>
      </c>
      <c r="B50" s="376" t="s">
        <v>288</v>
      </c>
      <c r="C50" s="342"/>
      <c r="D50" s="318"/>
      <c r="E50" s="314" t="s">
        <v>652</v>
      </c>
      <c r="F50" s="298" t="s">
        <v>653</v>
      </c>
      <c r="G50" s="302">
        <v>40000</v>
      </c>
      <c r="H50" s="297">
        <v>100000</v>
      </c>
    </row>
    <row r="51" spans="1:8" ht="12.75">
      <c r="A51" s="300" t="s">
        <v>671</v>
      </c>
      <c r="B51" s="298" t="s">
        <v>290</v>
      </c>
      <c r="C51" s="302">
        <v>2000</v>
      </c>
      <c r="D51" s="303">
        <v>2000</v>
      </c>
      <c r="E51" s="294"/>
      <c r="F51" s="298"/>
      <c r="G51" s="297"/>
      <c r="H51" s="297"/>
    </row>
    <row r="52" spans="1:8" ht="12.75">
      <c r="A52" s="304" t="s">
        <v>289</v>
      </c>
      <c r="B52" s="310" t="s">
        <v>291</v>
      </c>
      <c r="C52" s="306">
        <v>10000</v>
      </c>
      <c r="D52" s="307">
        <v>10000</v>
      </c>
      <c r="E52" s="310"/>
      <c r="F52" s="310"/>
      <c r="G52" s="311"/>
      <c r="H52" s="311"/>
    </row>
    <row r="53" spans="1:8" ht="14.25">
      <c r="A53" s="375" t="s">
        <v>292</v>
      </c>
      <c r="B53" s="376" t="s">
        <v>293</v>
      </c>
      <c r="C53" s="342"/>
      <c r="D53" s="318"/>
      <c r="E53" s="300" t="s">
        <v>254</v>
      </c>
      <c r="F53" s="301" t="s">
        <v>253</v>
      </c>
      <c r="G53" s="347"/>
      <c r="H53" s="297"/>
    </row>
    <row r="54" spans="1:8" ht="12.75">
      <c r="A54" s="300" t="s">
        <v>672</v>
      </c>
      <c r="B54" s="298" t="s">
        <v>295</v>
      </c>
      <c r="C54" s="302">
        <v>2187000</v>
      </c>
      <c r="D54" s="297">
        <v>2052000</v>
      </c>
      <c r="E54" s="300" t="s">
        <v>257</v>
      </c>
      <c r="F54" s="348" t="s">
        <v>255</v>
      </c>
      <c r="G54" s="349"/>
      <c r="H54" s="297"/>
    </row>
    <row r="55" spans="1:8" ht="12.75">
      <c r="A55" s="300" t="s">
        <v>294</v>
      </c>
      <c r="B55" s="298" t="s">
        <v>296</v>
      </c>
      <c r="C55" s="302">
        <v>1003435</v>
      </c>
      <c r="D55" s="297">
        <v>978000</v>
      </c>
      <c r="E55" s="300" t="s">
        <v>660</v>
      </c>
      <c r="F55" s="348" t="s">
        <v>256</v>
      </c>
      <c r="G55" s="349"/>
      <c r="H55" s="297"/>
    </row>
    <row r="56" spans="1:8" ht="12.75">
      <c r="A56" s="304" t="s">
        <v>673</v>
      </c>
      <c r="B56" s="310" t="s">
        <v>297</v>
      </c>
      <c r="C56" s="306">
        <v>164565</v>
      </c>
      <c r="D56" s="311">
        <v>155000</v>
      </c>
      <c r="E56" s="315" t="s">
        <v>661</v>
      </c>
      <c r="F56" s="339" t="s">
        <v>258</v>
      </c>
      <c r="G56" s="306"/>
      <c r="H56" s="311"/>
    </row>
    <row r="57" spans="1:8" ht="14.25">
      <c r="A57" s="375" t="s">
        <v>298</v>
      </c>
      <c r="B57" s="377" t="s">
        <v>300</v>
      </c>
      <c r="C57" s="342"/>
      <c r="D57" s="318"/>
      <c r="E57" s="321"/>
      <c r="F57" s="322"/>
      <c r="G57" s="313"/>
      <c r="H57" s="313"/>
    </row>
    <row r="58" spans="1:8" ht="12.75">
      <c r="A58" s="300" t="s">
        <v>674</v>
      </c>
      <c r="B58" s="301" t="s">
        <v>301</v>
      </c>
      <c r="C58" s="302"/>
      <c r="D58" s="303"/>
      <c r="E58" s="323"/>
      <c r="F58" s="319"/>
      <c r="G58" s="297"/>
      <c r="H58" s="297"/>
    </row>
    <row r="59" spans="1:8" ht="12.75">
      <c r="A59" s="300" t="s">
        <v>675</v>
      </c>
      <c r="B59" s="350" t="s">
        <v>676</v>
      </c>
      <c r="C59" s="302"/>
      <c r="D59" s="303"/>
      <c r="E59" s="323"/>
      <c r="F59" s="324"/>
      <c r="G59" s="299"/>
      <c r="H59" s="297"/>
    </row>
    <row r="60" spans="1:8" ht="12.75">
      <c r="A60" s="300" t="s">
        <v>677</v>
      </c>
      <c r="B60" s="350" t="s">
        <v>678</v>
      </c>
      <c r="C60" s="302"/>
      <c r="D60" s="303"/>
      <c r="E60" s="323"/>
      <c r="F60" s="319"/>
      <c r="G60" s="297"/>
      <c r="H60" s="297"/>
    </row>
    <row r="61" spans="1:8" ht="12.75">
      <c r="A61" s="300" t="s">
        <v>679</v>
      </c>
      <c r="B61" s="350" t="s">
        <v>680</v>
      </c>
      <c r="C61" s="302"/>
      <c r="D61" s="303"/>
      <c r="E61" s="351"/>
      <c r="F61" s="319"/>
      <c r="G61" s="297"/>
      <c r="H61" s="297"/>
    </row>
    <row r="62" spans="1:8" ht="12.75">
      <c r="A62" s="300" t="s">
        <v>299</v>
      </c>
      <c r="B62" s="350" t="s">
        <v>681</v>
      </c>
      <c r="C62" s="302">
        <v>40000</v>
      </c>
      <c r="D62" s="303">
        <v>40000</v>
      </c>
      <c r="E62" s="351"/>
      <c r="F62" s="319"/>
      <c r="G62" s="297"/>
      <c r="H62" s="297"/>
    </row>
    <row r="63" spans="1:8" ht="12.75">
      <c r="A63" s="300" t="s">
        <v>682</v>
      </c>
      <c r="B63" s="350" t="s">
        <v>683</v>
      </c>
      <c r="C63" s="302"/>
      <c r="D63" s="303"/>
      <c r="E63" s="352"/>
      <c r="F63" s="319"/>
      <c r="G63" s="297"/>
      <c r="H63" s="297"/>
    </row>
    <row r="64" spans="1:8" ht="12.75">
      <c r="A64" s="300" t="s">
        <v>684</v>
      </c>
      <c r="B64" s="301" t="s">
        <v>302</v>
      </c>
      <c r="C64" s="302"/>
      <c r="D64" s="303"/>
      <c r="E64" s="351"/>
      <c r="F64" s="319"/>
      <c r="G64" s="297"/>
      <c r="H64" s="297"/>
    </row>
    <row r="65" spans="1:8" ht="12.75">
      <c r="A65" s="300" t="s">
        <v>685</v>
      </c>
      <c r="B65" s="301" t="s">
        <v>303</v>
      </c>
      <c r="C65" s="302"/>
      <c r="D65" s="303"/>
      <c r="E65" s="351"/>
      <c r="F65" s="319"/>
      <c r="G65" s="297"/>
      <c r="H65" s="297"/>
    </row>
    <row r="66" spans="1:8" ht="14.25">
      <c r="A66" s="375" t="s">
        <v>304</v>
      </c>
      <c r="B66" s="376" t="s">
        <v>305</v>
      </c>
      <c r="C66" s="342"/>
      <c r="D66" s="318"/>
      <c r="E66" s="353"/>
      <c r="F66" s="322"/>
      <c r="G66" s="313"/>
      <c r="H66" s="313"/>
    </row>
    <row r="67" spans="1:8" ht="12.75">
      <c r="A67" s="300" t="s">
        <v>686</v>
      </c>
      <c r="B67" s="301" t="s">
        <v>306</v>
      </c>
      <c r="C67" s="302">
        <v>1000000</v>
      </c>
      <c r="D67" s="303">
        <v>1000000</v>
      </c>
      <c r="E67" s="351"/>
      <c r="F67" s="319"/>
      <c r="G67" s="297"/>
      <c r="H67" s="297"/>
    </row>
    <row r="68" spans="1:8" ht="12.75">
      <c r="A68" s="300"/>
      <c r="B68" s="301" t="s">
        <v>1116</v>
      </c>
      <c r="C68" s="302">
        <v>1000000</v>
      </c>
      <c r="D68" s="303">
        <v>1000000</v>
      </c>
      <c r="E68" s="351"/>
      <c r="F68" s="319"/>
      <c r="G68" s="297"/>
      <c r="H68" s="297"/>
    </row>
    <row r="69" spans="1:8" ht="12.75">
      <c r="A69" s="300" t="s">
        <v>687</v>
      </c>
      <c r="B69" s="301" t="s">
        <v>307</v>
      </c>
      <c r="C69" s="302">
        <v>261000</v>
      </c>
      <c r="D69" s="303">
        <v>171000</v>
      </c>
      <c r="E69" s="354"/>
      <c r="F69" s="319"/>
      <c r="G69" s="297"/>
      <c r="H69" s="297"/>
    </row>
    <row r="70" spans="1:8" ht="12.75">
      <c r="A70" s="300" t="s">
        <v>688</v>
      </c>
      <c r="B70" s="301" t="s">
        <v>308</v>
      </c>
      <c r="C70" s="302"/>
      <c r="D70" s="303"/>
      <c r="E70" s="323"/>
      <c r="F70" s="319"/>
      <c r="G70" s="297"/>
      <c r="H70" s="297"/>
    </row>
    <row r="71" spans="1:8" ht="12.75">
      <c r="A71" s="300" t="s">
        <v>689</v>
      </c>
      <c r="B71" s="301" t="s">
        <v>309</v>
      </c>
      <c r="C71" s="302"/>
      <c r="D71" s="303"/>
      <c r="E71" s="355"/>
      <c r="F71" s="319"/>
      <c r="G71" s="297"/>
      <c r="H71" s="297"/>
    </row>
    <row r="72" spans="1:8" ht="12.75">
      <c r="A72" s="300" t="s">
        <v>690</v>
      </c>
      <c r="B72" s="294" t="s">
        <v>310</v>
      </c>
      <c r="C72" s="302"/>
      <c r="D72" s="303"/>
      <c r="E72" s="355"/>
      <c r="F72" s="324"/>
      <c r="G72" s="299"/>
      <c r="H72" s="297"/>
    </row>
    <row r="73" spans="1:8" ht="12.75">
      <c r="A73" s="300" t="s">
        <v>691</v>
      </c>
      <c r="B73" s="294" t="s">
        <v>311</v>
      </c>
      <c r="C73" s="302"/>
      <c r="D73" s="303"/>
      <c r="E73" s="354"/>
      <c r="F73" s="319"/>
      <c r="G73" s="303"/>
      <c r="H73" s="297"/>
    </row>
    <row r="74" spans="1:8" ht="12.75">
      <c r="A74" s="300" t="s">
        <v>692</v>
      </c>
      <c r="B74" s="294" t="s">
        <v>312</v>
      </c>
      <c r="C74" s="302"/>
      <c r="D74" s="303"/>
      <c r="E74" s="354"/>
      <c r="F74" s="319"/>
      <c r="G74" s="337"/>
      <c r="H74" s="297"/>
    </row>
    <row r="75" spans="1:8" ht="12.75">
      <c r="A75" s="300" t="s">
        <v>693</v>
      </c>
      <c r="B75" s="301" t="s">
        <v>313</v>
      </c>
      <c r="C75" s="302"/>
      <c r="D75" s="303"/>
      <c r="E75" s="354"/>
      <c r="F75" s="319"/>
      <c r="G75" s="337"/>
      <c r="H75" s="297"/>
    </row>
    <row r="76" spans="1:8" ht="14.25">
      <c r="A76" s="375" t="s">
        <v>314</v>
      </c>
      <c r="B76" s="377" t="s">
        <v>315</v>
      </c>
      <c r="C76" s="342"/>
      <c r="D76" s="318"/>
      <c r="E76" s="356"/>
      <c r="F76" s="322"/>
      <c r="G76" s="357"/>
      <c r="H76" s="313"/>
    </row>
    <row r="77" spans="1:8" ht="12.75">
      <c r="A77" s="300" t="s">
        <v>694</v>
      </c>
      <c r="B77" s="294" t="s">
        <v>318</v>
      </c>
      <c r="C77" s="302"/>
      <c r="D77" s="303"/>
      <c r="E77" s="354"/>
      <c r="F77" s="319"/>
      <c r="G77" s="337"/>
      <c r="H77" s="297"/>
    </row>
    <row r="78" spans="1:8" ht="12.75">
      <c r="A78" s="300" t="s">
        <v>316</v>
      </c>
      <c r="B78" s="294" t="s">
        <v>319</v>
      </c>
      <c r="C78" s="302"/>
      <c r="D78" s="303"/>
      <c r="E78" s="323"/>
      <c r="F78" s="319"/>
      <c r="G78" s="309"/>
      <c r="H78" s="297"/>
    </row>
    <row r="79" spans="1:8" ht="12.75">
      <c r="A79" s="304" t="s">
        <v>695</v>
      </c>
      <c r="B79" s="305" t="s">
        <v>317</v>
      </c>
      <c r="C79" s="306">
        <v>5000</v>
      </c>
      <c r="D79" s="307">
        <v>5000</v>
      </c>
      <c r="E79" s="358"/>
      <c r="F79" s="331"/>
      <c r="G79" s="312"/>
      <c r="H79" s="311"/>
    </row>
    <row r="80" spans="1:8" ht="14.25">
      <c r="A80" s="375" t="s">
        <v>320</v>
      </c>
      <c r="B80" s="377" t="s">
        <v>321</v>
      </c>
      <c r="C80" s="342"/>
      <c r="D80" s="318"/>
      <c r="E80" s="359"/>
      <c r="F80" s="321"/>
      <c r="G80" s="360"/>
      <c r="H80" s="313"/>
    </row>
    <row r="81" spans="1:8" ht="12.75">
      <c r="A81" s="300" t="s">
        <v>696</v>
      </c>
      <c r="B81" s="294" t="s">
        <v>700</v>
      </c>
      <c r="C81" s="302">
        <v>150000</v>
      </c>
      <c r="D81" s="303">
        <v>100000</v>
      </c>
      <c r="E81" s="346" t="s">
        <v>703</v>
      </c>
      <c r="F81" s="298" t="s">
        <v>704</v>
      </c>
      <c r="G81" s="320">
        <v>100000</v>
      </c>
      <c r="H81" s="297">
        <v>50000</v>
      </c>
    </row>
    <row r="82" spans="1:8" ht="12.75">
      <c r="A82" s="300" t="s">
        <v>697</v>
      </c>
      <c r="B82" s="294" t="s">
        <v>698</v>
      </c>
      <c r="C82" s="302">
        <v>50000</v>
      </c>
      <c r="D82" s="303"/>
      <c r="E82" s="346" t="s">
        <v>705</v>
      </c>
      <c r="F82" s="298" t="s">
        <v>706</v>
      </c>
      <c r="G82" s="320">
        <v>174000</v>
      </c>
      <c r="H82" s="297"/>
    </row>
    <row r="83" spans="1:8" ht="12.75">
      <c r="A83" s="300" t="s">
        <v>699</v>
      </c>
      <c r="B83" s="298" t="s">
        <v>701</v>
      </c>
      <c r="C83" s="302">
        <v>50000</v>
      </c>
      <c r="D83" s="303"/>
      <c r="E83" s="361" t="s">
        <v>707</v>
      </c>
      <c r="F83" s="296" t="s">
        <v>708</v>
      </c>
      <c r="G83" s="302">
        <v>100000</v>
      </c>
      <c r="H83" s="297">
        <v>50000</v>
      </c>
    </row>
    <row r="84" spans="1:8" ht="12.75">
      <c r="A84" s="300" t="s">
        <v>702</v>
      </c>
      <c r="B84" s="298" t="s">
        <v>322</v>
      </c>
      <c r="C84" s="302">
        <v>150000</v>
      </c>
      <c r="D84" s="303">
        <v>100000</v>
      </c>
      <c r="E84" s="344" t="s">
        <v>323</v>
      </c>
      <c r="F84" s="339" t="s">
        <v>324</v>
      </c>
      <c r="G84" s="306">
        <v>300000</v>
      </c>
      <c r="H84" s="311">
        <v>50000</v>
      </c>
    </row>
    <row r="85" spans="1:8" ht="14.25">
      <c r="A85" s="375" t="s">
        <v>325</v>
      </c>
      <c r="B85" s="376" t="s">
        <v>326</v>
      </c>
      <c r="C85" s="342"/>
      <c r="D85" s="313"/>
      <c r="E85" s="322"/>
      <c r="F85" s="325"/>
      <c r="G85" s="313"/>
      <c r="H85" s="313"/>
    </row>
    <row r="86" spans="1:8" ht="12.75">
      <c r="A86" s="300" t="s">
        <v>709</v>
      </c>
      <c r="B86" s="298" t="s">
        <v>328</v>
      </c>
      <c r="C86" s="302">
        <v>3000</v>
      </c>
      <c r="D86" s="303">
        <v>3000</v>
      </c>
      <c r="E86" s="319"/>
      <c r="F86" s="323"/>
      <c r="G86" s="297"/>
      <c r="H86" s="297"/>
    </row>
    <row r="87" spans="1:8" ht="12.75">
      <c r="A87" s="304" t="s">
        <v>327</v>
      </c>
      <c r="B87" s="310" t="s">
        <v>710</v>
      </c>
      <c r="C87" s="306">
        <v>2000</v>
      </c>
      <c r="D87" s="303"/>
      <c r="E87" s="319"/>
      <c r="F87" s="323"/>
      <c r="G87" s="297"/>
      <c r="H87" s="297"/>
    </row>
    <row r="88" spans="1:8" ht="14.25">
      <c r="A88" s="375" t="s">
        <v>329</v>
      </c>
      <c r="B88" s="376" t="s">
        <v>342</v>
      </c>
      <c r="C88" s="342"/>
      <c r="D88" s="313"/>
      <c r="E88" s="328"/>
      <c r="F88" s="325"/>
      <c r="G88" s="313"/>
      <c r="H88" s="313"/>
    </row>
    <row r="89" spans="1:8" ht="12.75">
      <c r="A89" s="300" t="s">
        <v>711</v>
      </c>
      <c r="B89" s="298" t="s">
        <v>343</v>
      </c>
      <c r="C89" s="302"/>
      <c r="D89" s="303"/>
      <c r="E89" s="326"/>
      <c r="F89" s="327"/>
      <c r="G89" s="297"/>
      <c r="H89" s="297"/>
    </row>
    <row r="90" spans="1:8" ht="12.75">
      <c r="A90" s="304"/>
      <c r="B90" s="310" t="s">
        <v>712</v>
      </c>
      <c r="C90" s="306"/>
      <c r="D90" s="307"/>
      <c r="E90" s="362"/>
      <c r="F90" s="332"/>
      <c r="G90" s="311"/>
      <c r="H90" s="311"/>
    </row>
    <row r="91" spans="1:8" ht="14.25">
      <c r="A91" s="375" t="s">
        <v>344</v>
      </c>
      <c r="B91" s="376" t="s">
        <v>345</v>
      </c>
      <c r="C91" s="342"/>
      <c r="D91" s="313"/>
      <c r="E91" s="328"/>
      <c r="F91" s="325"/>
      <c r="G91" s="313"/>
      <c r="H91" s="313"/>
    </row>
    <row r="92" spans="1:8" ht="12.75">
      <c r="A92" s="300" t="s">
        <v>713</v>
      </c>
      <c r="B92" s="298" t="s">
        <v>347</v>
      </c>
      <c r="C92" s="302">
        <v>8000</v>
      </c>
      <c r="D92" s="337">
        <v>9000</v>
      </c>
      <c r="E92" s="326"/>
      <c r="F92" s="327"/>
      <c r="G92" s="297"/>
      <c r="H92" s="297"/>
    </row>
    <row r="93" spans="1:8" ht="12.75">
      <c r="A93" s="300" t="s">
        <v>714</v>
      </c>
      <c r="B93" s="298" t="s">
        <v>715</v>
      </c>
      <c r="C93" s="302">
        <v>4000</v>
      </c>
      <c r="D93" s="337">
        <v>3000</v>
      </c>
      <c r="E93" s="326"/>
      <c r="F93" s="327"/>
      <c r="G93" s="297"/>
      <c r="H93" s="297"/>
    </row>
    <row r="94" spans="1:8" ht="12.75">
      <c r="A94" s="300" t="s">
        <v>346</v>
      </c>
      <c r="B94" s="298" t="s">
        <v>348</v>
      </c>
      <c r="C94" s="302">
        <v>1000</v>
      </c>
      <c r="D94" s="337">
        <v>1500</v>
      </c>
      <c r="E94" s="326"/>
      <c r="F94" s="327"/>
      <c r="G94" s="297"/>
      <c r="H94" s="297"/>
    </row>
    <row r="95" spans="1:8" ht="12.75">
      <c r="A95" s="300" t="s">
        <v>716</v>
      </c>
      <c r="B95" s="298" t="s">
        <v>349</v>
      </c>
      <c r="C95" s="302">
        <v>1000</v>
      </c>
      <c r="D95" s="337">
        <v>500</v>
      </c>
      <c r="E95" s="326"/>
      <c r="F95" s="327"/>
      <c r="G95" s="297"/>
      <c r="H95" s="297"/>
    </row>
    <row r="96" spans="1:8" ht="12.75">
      <c r="A96" s="300" t="s">
        <v>717</v>
      </c>
      <c r="B96" s="298" t="s">
        <v>350</v>
      </c>
      <c r="C96" s="302">
        <v>500</v>
      </c>
      <c r="D96" s="337">
        <v>300</v>
      </c>
      <c r="E96" s="326"/>
      <c r="F96" s="327"/>
      <c r="G96" s="297"/>
      <c r="H96" s="297"/>
    </row>
    <row r="97" spans="1:8" ht="12.75">
      <c r="A97" s="300" t="s">
        <v>718</v>
      </c>
      <c r="B97" s="298" t="s">
        <v>719</v>
      </c>
      <c r="C97" s="302">
        <v>500</v>
      </c>
      <c r="D97" s="337">
        <v>700</v>
      </c>
      <c r="E97" s="326"/>
      <c r="F97" s="327"/>
      <c r="G97" s="297"/>
      <c r="H97" s="297"/>
    </row>
    <row r="98" spans="1:8" ht="12.75">
      <c r="A98" s="300" t="s">
        <v>720</v>
      </c>
      <c r="B98" s="298" t="s">
        <v>351</v>
      </c>
      <c r="C98" s="302"/>
      <c r="D98" s="337"/>
      <c r="E98" s="326"/>
      <c r="F98" s="327"/>
      <c r="G98" s="297"/>
      <c r="H98" s="297"/>
    </row>
    <row r="99" spans="1:8" ht="12.75">
      <c r="A99" s="300" t="s">
        <v>721</v>
      </c>
      <c r="B99" s="298" t="s">
        <v>722</v>
      </c>
      <c r="C99" s="302"/>
      <c r="D99" s="337"/>
      <c r="E99" s="326"/>
      <c r="F99" s="327"/>
      <c r="G99" s="297"/>
      <c r="H99" s="297"/>
    </row>
    <row r="100" spans="1:8" ht="12.75">
      <c r="A100" s="300" t="s">
        <v>723</v>
      </c>
      <c r="B100" s="298" t="s">
        <v>352</v>
      </c>
      <c r="C100" s="302"/>
      <c r="D100" s="337"/>
      <c r="E100" s="326"/>
      <c r="F100" s="327"/>
      <c r="G100" s="297"/>
      <c r="H100" s="297"/>
    </row>
    <row r="101" spans="1:8" ht="14.25">
      <c r="A101" s="375" t="s">
        <v>353</v>
      </c>
      <c r="B101" s="376" t="s">
        <v>354</v>
      </c>
      <c r="C101" s="342"/>
      <c r="D101" s="313"/>
      <c r="E101" s="328"/>
      <c r="F101" s="325"/>
      <c r="G101" s="313"/>
      <c r="H101" s="313"/>
    </row>
    <row r="102" spans="1:8" ht="12.75">
      <c r="A102" s="300" t="s">
        <v>724</v>
      </c>
      <c r="B102" s="298" t="s">
        <v>356</v>
      </c>
      <c r="C102" s="302">
        <v>20000</v>
      </c>
      <c r="D102" s="337">
        <v>20000</v>
      </c>
      <c r="E102" s="326"/>
      <c r="F102" s="327"/>
      <c r="G102" s="297"/>
      <c r="H102" s="297"/>
    </row>
    <row r="103" spans="1:8" ht="12.75">
      <c r="A103" s="300" t="s">
        <v>725</v>
      </c>
      <c r="B103" s="298" t="s">
        <v>357</v>
      </c>
      <c r="C103" s="302"/>
      <c r="D103" s="337"/>
      <c r="E103" s="326"/>
      <c r="F103" s="327"/>
      <c r="G103" s="297"/>
      <c r="H103" s="297"/>
    </row>
    <row r="104" spans="1:8" ht="12.75">
      <c r="A104" s="300" t="s">
        <v>726</v>
      </c>
      <c r="B104" s="298" t="s">
        <v>358</v>
      </c>
      <c r="C104" s="302">
        <v>30000</v>
      </c>
      <c r="D104" s="337">
        <v>30000</v>
      </c>
      <c r="E104" s="319"/>
      <c r="F104" s="327"/>
      <c r="G104" s="297"/>
      <c r="H104" s="297"/>
    </row>
    <row r="105" spans="1:8" ht="12.75">
      <c r="A105" s="300" t="s">
        <v>355</v>
      </c>
      <c r="B105" s="298" t="s">
        <v>359</v>
      </c>
      <c r="C105" s="302">
        <v>50000</v>
      </c>
      <c r="D105" s="337">
        <v>50000</v>
      </c>
      <c r="E105" s="329"/>
      <c r="F105" s="327"/>
      <c r="G105" s="297"/>
      <c r="H105" s="297"/>
    </row>
    <row r="106" spans="1:8" ht="12.75">
      <c r="A106" s="300" t="s">
        <v>727</v>
      </c>
      <c r="B106" s="296" t="s">
        <v>363</v>
      </c>
      <c r="C106" s="302"/>
      <c r="D106" s="337"/>
      <c r="E106" s="329"/>
      <c r="F106" s="327"/>
      <c r="G106" s="297"/>
      <c r="H106" s="297"/>
    </row>
    <row r="107" spans="1:8" ht="12.75">
      <c r="A107" s="300" t="s">
        <v>728</v>
      </c>
      <c r="B107" s="296" t="s">
        <v>729</v>
      </c>
      <c r="C107" s="302">
        <v>20000</v>
      </c>
      <c r="D107" s="337">
        <v>20000</v>
      </c>
      <c r="E107" s="329"/>
      <c r="F107" s="327"/>
      <c r="G107" s="297"/>
      <c r="H107" s="297"/>
    </row>
    <row r="108" spans="1:8" ht="12.75">
      <c r="A108" s="300" t="s">
        <v>730</v>
      </c>
      <c r="B108" s="296" t="s">
        <v>731</v>
      </c>
      <c r="C108" s="302">
        <v>10000</v>
      </c>
      <c r="D108" s="337"/>
      <c r="E108" s="319"/>
      <c r="F108" s="327"/>
      <c r="G108" s="297"/>
      <c r="H108" s="297"/>
    </row>
    <row r="109" spans="1:8" ht="12.75">
      <c r="A109" s="300" t="s">
        <v>360</v>
      </c>
      <c r="B109" s="296" t="s">
        <v>361</v>
      </c>
      <c r="C109" s="302"/>
      <c r="D109" s="337"/>
      <c r="E109" s="319"/>
      <c r="F109" s="327"/>
      <c r="G109" s="297"/>
      <c r="H109" s="297"/>
    </row>
    <row r="110" spans="1:8" ht="12.75">
      <c r="A110" s="300" t="s">
        <v>1073</v>
      </c>
      <c r="B110" s="296" t="s">
        <v>1074</v>
      </c>
      <c r="C110" s="302">
        <v>20000</v>
      </c>
      <c r="D110" s="337">
        <v>20000</v>
      </c>
      <c r="E110" s="319"/>
      <c r="F110" s="327"/>
      <c r="G110" s="297"/>
      <c r="H110" s="297"/>
    </row>
    <row r="111" spans="1:8" ht="12.75">
      <c r="A111" s="300" t="s">
        <v>732</v>
      </c>
      <c r="B111" s="296" t="s">
        <v>362</v>
      </c>
      <c r="C111" s="302"/>
      <c r="D111" s="337"/>
      <c r="E111" s="319"/>
      <c r="F111" s="327"/>
      <c r="G111" s="297"/>
      <c r="H111" s="297"/>
    </row>
    <row r="112" spans="1:8" ht="12.75">
      <c r="A112" s="300" t="s">
        <v>1035</v>
      </c>
      <c r="B112" s="296" t="s">
        <v>1038</v>
      </c>
      <c r="C112" s="302"/>
      <c r="D112" s="337"/>
      <c r="E112" s="319"/>
      <c r="F112" s="327"/>
      <c r="G112" s="297"/>
      <c r="H112" s="297"/>
    </row>
    <row r="113" spans="1:8" ht="12.75">
      <c r="A113" s="300" t="s">
        <v>1036</v>
      </c>
      <c r="B113" s="296" t="s">
        <v>1039</v>
      </c>
      <c r="C113" s="302"/>
      <c r="D113" s="337"/>
      <c r="E113" s="319"/>
      <c r="F113" s="327"/>
      <c r="G113" s="297"/>
      <c r="H113" s="297"/>
    </row>
    <row r="114" spans="1:8" ht="12.75">
      <c r="A114" s="363" t="s">
        <v>1037</v>
      </c>
      <c r="B114" s="364" t="s">
        <v>1040</v>
      </c>
      <c r="C114" s="330"/>
      <c r="D114" s="335"/>
      <c r="E114" s="331"/>
      <c r="F114" s="332"/>
      <c r="G114" s="311"/>
      <c r="H114" s="311"/>
    </row>
    <row r="115" spans="1:8" ht="14.25">
      <c r="A115" s="375" t="s">
        <v>364</v>
      </c>
      <c r="B115" s="376" t="s">
        <v>733</v>
      </c>
      <c r="C115" s="342"/>
      <c r="D115" s="318"/>
      <c r="E115" s="322"/>
      <c r="F115" s="322"/>
      <c r="G115" s="318"/>
      <c r="H115" s="318"/>
    </row>
    <row r="116" spans="1:8" ht="12.75">
      <c r="A116" s="304" t="s">
        <v>366</v>
      </c>
      <c r="B116" s="310" t="s">
        <v>734</v>
      </c>
      <c r="C116" s="306"/>
      <c r="D116" s="307"/>
      <c r="E116" s="365" t="s">
        <v>735</v>
      </c>
      <c r="F116" s="339" t="s">
        <v>736</v>
      </c>
      <c r="G116" s="345"/>
      <c r="H116" s="307"/>
    </row>
    <row r="117" spans="1:8" ht="14.25">
      <c r="A117" s="375" t="s">
        <v>737</v>
      </c>
      <c r="B117" s="376" t="s">
        <v>365</v>
      </c>
      <c r="C117" s="342"/>
      <c r="D117" s="318"/>
      <c r="E117" s="333"/>
      <c r="F117" s="334"/>
      <c r="G117" s="335"/>
      <c r="H117" s="335"/>
    </row>
    <row r="118" spans="1:8" ht="12.75">
      <c r="A118" s="300" t="s">
        <v>738</v>
      </c>
      <c r="B118" s="298" t="s">
        <v>367</v>
      </c>
      <c r="C118" s="302"/>
      <c r="D118" s="303"/>
      <c r="E118" s="336"/>
      <c r="F118" s="319"/>
      <c r="G118" s="303"/>
      <c r="H118" s="303"/>
    </row>
    <row r="119" spans="1:8" ht="12.75">
      <c r="A119" s="300" t="s">
        <v>739</v>
      </c>
      <c r="B119" s="298" t="s">
        <v>740</v>
      </c>
      <c r="C119" s="302"/>
      <c r="D119" s="303"/>
      <c r="E119" s="336"/>
      <c r="F119" s="319"/>
      <c r="G119" s="303"/>
      <c r="H119" s="303"/>
    </row>
    <row r="120" spans="1:8" ht="12.75">
      <c r="A120" s="304" t="s">
        <v>741</v>
      </c>
      <c r="B120" s="310" t="s">
        <v>368</v>
      </c>
      <c r="C120" s="306"/>
      <c r="D120" s="307"/>
      <c r="E120" s="332"/>
      <c r="F120" s="331"/>
      <c r="G120" s="307"/>
      <c r="H120" s="311"/>
    </row>
    <row r="121" spans="1:8" ht="14.25">
      <c r="A121" s="373" t="s">
        <v>743</v>
      </c>
      <c r="B121" s="374" t="s">
        <v>742</v>
      </c>
      <c r="C121" s="366"/>
      <c r="D121" s="313"/>
      <c r="E121" s="301"/>
      <c r="F121" s="293"/>
      <c r="G121" s="317"/>
      <c r="H121" s="295"/>
    </row>
    <row r="122" spans="1:8" ht="12.75">
      <c r="A122" s="314" t="s">
        <v>744</v>
      </c>
      <c r="B122" s="296" t="s">
        <v>745</v>
      </c>
      <c r="C122" s="367">
        <v>100000</v>
      </c>
      <c r="D122" s="297">
        <v>50000</v>
      </c>
      <c r="E122" s="301"/>
      <c r="F122" s="296"/>
      <c r="G122" s="337"/>
      <c r="H122" s="297"/>
    </row>
    <row r="123" spans="1:8" ht="12.75">
      <c r="A123" s="314" t="s">
        <v>746</v>
      </c>
      <c r="B123" s="368" t="s">
        <v>1075</v>
      </c>
      <c r="C123" s="367">
        <v>500000</v>
      </c>
      <c r="D123" s="297">
        <v>450000</v>
      </c>
      <c r="E123" s="301"/>
      <c r="F123" s="296"/>
      <c r="G123" s="337"/>
      <c r="H123" s="297"/>
    </row>
    <row r="124" spans="1:8" ht="12.75">
      <c r="A124" s="341" t="s">
        <v>1076</v>
      </c>
      <c r="B124" s="296" t="s">
        <v>1077</v>
      </c>
      <c r="C124" s="338"/>
      <c r="D124" s="297"/>
      <c r="E124" s="294"/>
      <c r="F124" s="296"/>
      <c r="G124" s="309"/>
      <c r="H124" s="297"/>
    </row>
    <row r="125" spans="1:8" ht="12.75">
      <c r="A125" s="341" t="s">
        <v>1078</v>
      </c>
      <c r="B125" s="296" t="s">
        <v>1079</v>
      </c>
      <c r="C125" s="338">
        <v>17610</v>
      </c>
      <c r="D125" s="297">
        <v>38138</v>
      </c>
      <c r="E125" s="294"/>
      <c r="F125" s="296"/>
      <c r="G125" s="309"/>
      <c r="H125" s="297"/>
    </row>
    <row r="126" spans="1:8" ht="12" customHeight="1">
      <c r="A126" s="361"/>
      <c r="B126" s="371" t="s">
        <v>373</v>
      </c>
      <c r="C126" s="297">
        <f>IF(SUM(C10:C12,C17:C19,C24:C28,C30:C49,C51:C52,C54:C56,C58:C65,C67:C75,C77:C79,C81:C84,C86:C87,C89:C90,C92:C100,C102:C114,C118:C120)=0,"",SUM(C10:C12,C17:C19,C24:C28,C30:C49,C51:C52,C54:C56,C58:C65,C67:C75,C77:C79,C81:C84,C86:C87,C89:C90,C92:C100,C102:C114,C116,C118:C120,C122:C125))</f>
        <v>9113210</v>
      </c>
      <c r="D126" s="297">
        <f>IF(SUM(D10:D12,D17:D19,D23:D28,D30:D49,D51:D52,D54:D56,D58:D65,D67:D75,D77:D79,D81:D84,D86:D87,D89:D90,D92:D100,D102:D114,D118:D120)=0,"",SUM(D10:D12,D17:D19,D23:D28,D30:D49,D51:D52,D54:D56,D58:D65,D67:D75,D77:D79,D81:D84,D86:D87,D89:D90,D92:D100,D102:D114,D116,D118:D120,D122:D125))</f>
        <v>13798138</v>
      </c>
      <c r="E126" s="296"/>
      <c r="F126" s="378" t="s">
        <v>372</v>
      </c>
      <c r="G126" s="297">
        <f>IF(SUM(G5:G12,G14:G15,G17:G19,G21,G23:G29,G31:G46,G48:G50,G53:G56,G81:G84,G116)=0,"",SUM(G5:G12,G14:G15,G17:G19,G21,G23:G29,G31:G46,G48:G50,G53:G56,G81:G84,G116))</f>
        <v>15897210</v>
      </c>
      <c r="H126" s="297">
        <f>IF(SUM(H5:H12,H14:H15,H17:H19,H21,H23:H29,H31:H46,H48:H50,H53:H56,H81:H84,H116)=0,"",SUM(H5:H12,H14:H15,H17:H19,H21,H23:H29,H31:H46,H48:H50,H53:H56,H81:H84,H116))</f>
        <v>14458138</v>
      </c>
    </row>
    <row r="127" spans="1:8" ht="14.25">
      <c r="A127" s="361"/>
      <c r="B127" s="371" t="s">
        <v>155</v>
      </c>
      <c r="C127" s="369">
        <f>IF(G126&gt;C126,G126-C126,"")</f>
        <v>6784000</v>
      </c>
      <c r="D127" s="369">
        <f>IF(H126&gt;D126,H126-D126,"")</f>
        <v>660000</v>
      </c>
      <c r="E127" s="296"/>
      <c r="F127" s="378" t="s">
        <v>370</v>
      </c>
      <c r="G127" s="369">
        <f>IF(G126&lt;C126,C126-G126,"")</f>
      </c>
      <c r="H127" s="369">
        <f>IF(H126&lt;D126,D126-H126,"")</f>
      </c>
    </row>
    <row r="128" spans="1:8" ht="14.25">
      <c r="A128" s="344"/>
      <c r="B128" s="372" t="s">
        <v>371</v>
      </c>
      <c r="C128" s="370">
        <f>SUM(C126:C127)</f>
        <v>15897210</v>
      </c>
      <c r="D128" s="370">
        <f>SUM(D126:D127)</f>
        <v>14458138</v>
      </c>
      <c r="E128" s="339"/>
      <c r="F128" s="379" t="s">
        <v>371</v>
      </c>
      <c r="G128" s="370">
        <f>SUM(G126:G127)</f>
        <v>15897210</v>
      </c>
      <c r="H128" s="370">
        <f>SUM(H126:H127)</f>
        <v>14458138</v>
      </c>
    </row>
    <row r="129" spans="1:8" ht="12.75">
      <c r="A129" s="5"/>
      <c r="B129" s="1"/>
      <c r="C129" s="1"/>
      <c r="D129" s="1"/>
      <c r="E129" s="1"/>
      <c r="F129" s="1"/>
      <c r="G129" s="1"/>
      <c r="H129" s="1"/>
    </row>
    <row r="130" spans="1:8" ht="12.75">
      <c r="A130" s="5"/>
      <c r="B130" s="1"/>
      <c r="C130" s="1"/>
      <c r="D130" s="1"/>
      <c r="E130" s="1"/>
      <c r="F130" s="1"/>
      <c r="G130" s="1"/>
      <c r="H130" s="1"/>
    </row>
    <row r="131" spans="1:8" ht="12.75">
      <c r="A131" s="5"/>
      <c r="B131" s="1"/>
      <c r="C131" s="1"/>
      <c r="D131" s="1"/>
      <c r="E131" s="1"/>
      <c r="F131" s="1"/>
      <c r="G131" s="1"/>
      <c r="H131" s="1"/>
    </row>
    <row r="132" spans="1:8" ht="12.75">
      <c r="A132" s="5"/>
      <c r="B132" s="1"/>
      <c r="C132" s="1"/>
      <c r="D132" s="1"/>
      <c r="E132" s="1"/>
      <c r="F132" s="1"/>
      <c r="G132" s="1"/>
      <c r="H132" s="1"/>
    </row>
    <row r="133" spans="1:8" ht="12.75">
      <c r="A133" s="5"/>
      <c r="B133" s="1"/>
      <c r="C133" s="1"/>
      <c r="D133" s="1"/>
      <c r="E133" s="1"/>
      <c r="F133" s="1"/>
      <c r="G133" s="1"/>
      <c r="H133" s="1"/>
    </row>
    <row r="134" spans="1:8" ht="12.75">
      <c r="A134" s="5"/>
      <c r="B134" s="1"/>
      <c r="C134" s="1"/>
      <c r="D134" s="1"/>
      <c r="E134" s="1"/>
      <c r="F134" s="1"/>
      <c r="G134" s="1"/>
      <c r="H134" s="1"/>
    </row>
    <row r="135" spans="1:8" ht="12.75">
      <c r="A135" s="5"/>
      <c r="B135" s="1"/>
      <c r="C135" s="1"/>
      <c r="D135" s="1"/>
      <c r="E135" s="1"/>
      <c r="F135" s="1"/>
      <c r="G135" s="1"/>
      <c r="H135" s="1"/>
    </row>
    <row r="136" spans="1:8" ht="12.75">
      <c r="A136" s="5"/>
      <c r="B136" s="1"/>
      <c r="C136" s="1"/>
      <c r="D136" s="1"/>
      <c r="E136" s="1"/>
      <c r="F136" s="1"/>
      <c r="G136" s="1"/>
      <c r="H136" s="1"/>
    </row>
    <row r="137" spans="1:8" ht="12.75">
      <c r="A137" s="5"/>
      <c r="B137" s="1"/>
      <c r="C137" s="1"/>
      <c r="D137" s="1"/>
      <c r="E137" s="1"/>
      <c r="F137" s="1"/>
      <c r="G137" s="1"/>
      <c r="H137" s="1"/>
    </row>
    <row r="138" spans="1:8" ht="12.75">
      <c r="A138" s="5"/>
      <c r="B138" s="1"/>
      <c r="C138" s="1"/>
      <c r="D138" s="1"/>
      <c r="E138" s="1"/>
      <c r="F138" s="1"/>
      <c r="G138" s="1"/>
      <c r="H138" s="1"/>
    </row>
    <row r="139" spans="1:8" ht="12.75">
      <c r="A139" s="5"/>
      <c r="B139" s="1"/>
      <c r="C139" s="1"/>
      <c r="D139" s="1"/>
      <c r="E139" s="1"/>
      <c r="F139" s="1"/>
      <c r="G139" s="1"/>
      <c r="H139" s="1"/>
    </row>
    <row r="700" spans="1:8" ht="25.5">
      <c r="A700" s="460" t="s">
        <v>211</v>
      </c>
      <c r="B700" s="461"/>
      <c r="C700" s="461"/>
      <c r="D700" s="461"/>
      <c r="E700" s="461"/>
      <c r="F700" s="461"/>
      <c r="G700" s="461"/>
      <c r="H700" s="462"/>
    </row>
    <row r="701" spans="1:8" ht="20.25">
      <c r="A701" s="380" t="s">
        <v>212</v>
      </c>
      <c r="B701" s="384"/>
      <c r="C701" s="381"/>
      <c r="D701" s="382"/>
      <c r="E701" s="380" t="s">
        <v>213</v>
      </c>
      <c r="F701" s="384"/>
      <c r="G701" s="381"/>
      <c r="H701" s="383"/>
    </row>
    <row r="702" spans="1:8" ht="15.75">
      <c r="A702" s="289" t="s">
        <v>71</v>
      </c>
      <c r="B702" s="290" t="s">
        <v>72</v>
      </c>
      <c r="C702" s="290" t="s">
        <v>747</v>
      </c>
      <c r="D702" s="290" t="s">
        <v>748</v>
      </c>
      <c r="E702" s="291" t="s">
        <v>71</v>
      </c>
      <c r="F702" s="292" t="s">
        <v>72</v>
      </c>
      <c r="G702" s="290" t="s">
        <v>747</v>
      </c>
      <c r="H702" s="290" t="s">
        <v>748</v>
      </c>
    </row>
    <row r="703" spans="1:8" ht="12.75">
      <c r="A703" s="293"/>
      <c r="B703" s="294"/>
      <c r="C703" s="295"/>
      <c r="D703" s="335"/>
      <c r="E703" s="340" t="s">
        <v>214</v>
      </c>
      <c r="F703" s="293" t="s">
        <v>607</v>
      </c>
      <c r="G703" s="295"/>
      <c r="H703" s="295"/>
    </row>
    <row r="704" spans="1:8" ht="12.75">
      <c r="A704" s="296"/>
      <c r="B704" s="294"/>
      <c r="C704" s="297"/>
      <c r="D704" s="303"/>
      <c r="E704" s="314" t="s">
        <v>596</v>
      </c>
      <c r="F704" s="296" t="s">
        <v>217</v>
      </c>
      <c r="G704" s="302">
        <v>13000000</v>
      </c>
      <c r="H704" s="297">
        <v>12000000</v>
      </c>
    </row>
    <row r="705" spans="1:8" ht="12.75">
      <c r="A705" s="296"/>
      <c r="B705" s="294"/>
      <c r="C705" s="297"/>
      <c r="D705" s="303"/>
      <c r="E705" s="341" t="s">
        <v>597</v>
      </c>
      <c r="F705" s="296" t="s">
        <v>598</v>
      </c>
      <c r="G705" s="302">
        <v>100000</v>
      </c>
      <c r="H705" s="297">
        <v>100000</v>
      </c>
    </row>
    <row r="706" spans="1:8" ht="12.75">
      <c r="A706" s="294"/>
      <c r="B706" s="298"/>
      <c r="C706" s="299"/>
      <c r="D706" s="297"/>
      <c r="E706" s="341" t="s">
        <v>216</v>
      </c>
      <c r="F706" s="296" t="s">
        <v>599</v>
      </c>
      <c r="G706" s="302">
        <v>1000000</v>
      </c>
      <c r="H706" s="297">
        <v>1000000</v>
      </c>
    </row>
    <row r="707" spans="1:8" ht="12.75">
      <c r="A707" s="300"/>
      <c r="B707" s="301"/>
      <c r="C707" s="297"/>
      <c r="D707" s="303"/>
      <c r="E707" s="341" t="s">
        <v>1056</v>
      </c>
      <c r="F707" s="296" t="s">
        <v>1057</v>
      </c>
      <c r="G707" s="302">
        <v>84000</v>
      </c>
      <c r="H707" s="297">
        <v>50000</v>
      </c>
    </row>
    <row r="708" spans="1:8" ht="12.75">
      <c r="A708" s="300"/>
      <c r="B708" s="301"/>
      <c r="C708" s="297"/>
      <c r="D708" s="303"/>
      <c r="E708" s="341" t="s">
        <v>1058</v>
      </c>
      <c r="F708" s="296" t="s">
        <v>1059</v>
      </c>
      <c r="G708" s="302">
        <v>200000</v>
      </c>
      <c r="H708" s="297">
        <v>200000</v>
      </c>
    </row>
    <row r="709" spans="1:8" ht="12.75">
      <c r="A709" s="300" t="s">
        <v>221</v>
      </c>
      <c r="B709" s="301" t="s">
        <v>222</v>
      </c>
      <c r="C709" s="302">
        <v>20000</v>
      </c>
      <c r="D709" s="303">
        <v>20000</v>
      </c>
      <c r="E709" s="314" t="s">
        <v>600</v>
      </c>
      <c r="F709" s="296" t="s">
        <v>218</v>
      </c>
      <c r="G709" s="302">
        <v>200000</v>
      </c>
      <c r="H709" s="297">
        <v>200000</v>
      </c>
    </row>
    <row r="710" spans="1:8" ht="12.75">
      <c r="A710" s="300" t="s">
        <v>223</v>
      </c>
      <c r="B710" s="301" t="s">
        <v>224</v>
      </c>
      <c r="C710" s="302">
        <v>20000</v>
      </c>
      <c r="D710" s="303">
        <v>15000</v>
      </c>
      <c r="E710" s="341" t="s">
        <v>1060</v>
      </c>
      <c r="F710" s="296" t="s">
        <v>1061</v>
      </c>
      <c r="G710" s="302">
        <v>200000</v>
      </c>
      <c r="H710" s="297">
        <v>200000</v>
      </c>
    </row>
    <row r="711" spans="1:8" ht="12.75">
      <c r="A711" s="304" t="s">
        <v>225</v>
      </c>
      <c r="B711" s="305" t="s">
        <v>226</v>
      </c>
      <c r="C711" s="306">
        <v>10000</v>
      </c>
      <c r="D711" s="307">
        <v>5000</v>
      </c>
      <c r="E711" s="315" t="s">
        <v>219</v>
      </c>
      <c r="F711" s="339" t="s">
        <v>220</v>
      </c>
      <c r="G711" s="302">
        <v>50000</v>
      </c>
      <c r="H711" s="297">
        <v>40000</v>
      </c>
    </row>
    <row r="712" spans="1:8" ht="14.25">
      <c r="A712" s="294"/>
      <c r="B712" s="308"/>
      <c r="C712" s="297"/>
      <c r="D712" s="309"/>
      <c r="E712" s="375" t="s">
        <v>601</v>
      </c>
      <c r="F712" s="377" t="s">
        <v>602</v>
      </c>
      <c r="G712" s="342"/>
      <c r="H712" s="313"/>
    </row>
    <row r="713" spans="1:8" ht="12.75">
      <c r="A713" s="294"/>
      <c r="B713" s="298"/>
      <c r="C713" s="297"/>
      <c r="D713" s="309"/>
      <c r="E713" s="300" t="s">
        <v>603</v>
      </c>
      <c r="F713" s="301" t="s">
        <v>604</v>
      </c>
      <c r="G713" s="302"/>
      <c r="H713" s="297"/>
    </row>
    <row r="714" spans="1:8" ht="12.75">
      <c r="A714" s="310"/>
      <c r="B714" s="310"/>
      <c r="C714" s="311"/>
      <c r="D714" s="312"/>
      <c r="E714" s="304" t="s">
        <v>1062</v>
      </c>
      <c r="F714" s="339" t="s">
        <v>1063</v>
      </c>
      <c r="G714" s="306"/>
      <c r="H714" s="311"/>
    </row>
    <row r="715" spans="1:8" ht="14.25">
      <c r="A715" s="298"/>
      <c r="B715" s="298"/>
      <c r="C715" s="297"/>
      <c r="D715" s="303"/>
      <c r="E715" s="373" t="s">
        <v>605</v>
      </c>
      <c r="F715" s="374" t="s">
        <v>606</v>
      </c>
      <c r="G715" s="342"/>
      <c r="H715" s="313"/>
    </row>
    <row r="716" spans="1:8" ht="12.75">
      <c r="A716" s="314" t="s">
        <v>608</v>
      </c>
      <c r="B716" s="298" t="s">
        <v>609</v>
      </c>
      <c r="C716" s="302">
        <v>50000</v>
      </c>
      <c r="D716" s="303">
        <v>40000</v>
      </c>
      <c r="E716" s="341" t="s">
        <v>232</v>
      </c>
      <c r="F716" s="296" t="s">
        <v>612</v>
      </c>
      <c r="G716" s="302">
        <v>16000</v>
      </c>
      <c r="H716" s="297">
        <v>20000</v>
      </c>
    </row>
    <row r="717" spans="1:8" ht="12.75">
      <c r="A717" s="314" t="s">
        <v>228</v>
      </c>
      <c r="B717" s="298" t="s">
        <v>610</v>
      </c>
      <c r="C717" s="302">
        <v>50000</v>
      </c>
      <c r="D717" s="303">
        <v>50000</v>
      </c>
      <c r="E717" s="341" t="s">
        <v>234</v>
      </c>
      <c r="F717" s="296" t="s">
        <v>613</v>
      </c>
      <c r="G717" s="302">
        <v>50000</v>
      </c>
      <c r="H717" s="297">
        <v>40000</v>
      </c>
    </row>
    <row r="718" spans="1:8" ht="12.75">
      <c r="A718" s="315" t="s">
        <v>230</v>
      </c>
      <c r="B718" s="310" t="s">
        <v>611</v>
      </c>
      <c r="C718" s="306">
        <v>100000</v>
      </c>
      <c r="D718" s="303">
        <v>100000</v>
      </c>
      <c r="E718" s="315" t="s">
        <v>614</v>
      </c>
      <c r="F718" s="339" t="s">
        <v>615</v>
      </c>
      <c r="G718" s="306">
        <v>250000</v>
      </c>
      <c r="H718" s="311">
        <v>220000</v>
      </c>
    </row>
    <row r="719" spans="1:8" ht="14.25">
      <c r="A719" s="316"/>
      <c r="B719" s="308"/>
      <c r="C719" s="295"/>
      <c r="D719" s="317"/>
      <c r="E719" s="375" t="s">
        <v>616</v>
      </c>
      <c r="F719" s="374" t="s">
        <v>617</v>
      </c>
      <c r="G719" s="343"/>
      <c r="H719" s="318"/>
    </row>
    <row r="720" spans="1:8" ht="12.75">
      <c r="A720" s="315" t="s">
        <v>618</v>
      </c>
      <c r="B720" s="310" t="s">
        <v>619</v>
      </c>
      <c r="C720" s="306"/>
      <c r="D720" s="307"/>
      <c r="E720" s="344" t="s">
        <v>620</v>
      </c>
      <c r="F720" s="339" t="s">
        <v>621</v>
      </c>
      <c r="G720" s="345"/>
      <c r="H720" s="307"/>
    </row>
    <row r="721" spans="1:8" ht="14.25">
      <c r="A721" s="375" t="s">
        <v>247</v>
      </c>
      <c r="B721" s="377" t="s">
        <v>248</v>
      </c>
      <c r="C721" s="342"/>
      <c r="D721" s="318"/>
      <c r="E721" s="375" t="s">
        <v>622</v>
      </c>
      <c r="F721" s="377" t="s">
        <v>227</v>
      </c>
      <c r="G721" s="342"/>
      <c r="H721" s="313"/>
    </row>
    <row r="722" spans="1:8" ht="12.75">
      <c r="A722" s="300" t="s">
        <v>654</v>
      </c>
      <c r="B722" s="301" t="s">
        <v>250</v>
      </c>
      <c r="C722" s="426">
        <v>6000000</v>
      </c>
      <c r="D722" s="427">
        <v>5600000</v>
      </c>
      <c r="E722" s="300" t="s">
        <v>623</v>
      </c>
      <c r="F722" s="298" t="s">
        <v>229</v>
      </c>
      <c r="G722" s="320"/>
      <c r="H722" s="297"/>
    </row>
    <row r="723" spans="1:8" ht="12.75">
      <c r="A723" s="300" t="s">
        <v>655</v>
      </c>
      <c r="B723" s="301" t="s">
        <v>656</v>
      </c>
      <c r="C723" s="428">
        <v>150000</v>
      </c>
      <c r="D723" s="427">
        <v>150000</v>
      </c>
      <c r="E723" s="346" t="s">
        <v>624</v>
      </c>
      <c r="F723" s="298" t="s">
        <v>231</v>
      </c>
      <c r="G723" s="320"/>
      <c r="H723" s="297"/>
    </row>
    <row r="724" spans="1:8" ht="12.75">
      <c r="A724" s="300" t="s">
        <v>249</v>
      </c>
      <c r="B724" s="301" t="s">
        <v>251</v>
      </c>
      <c r="C724" s="428">
        <v>150000</v>
      </c>
      <c r="D724" s="427">
        <v>150000</v>
      </c>
      <c r="E724" s="346" t="s">
        <v>625</v>
      </c>
      <c r="F724" s="298" t="s">
        <v>233</v>
      </c>
      <c r="G724" s="320"/>
      <c r="H724" s="297"/>
    </row>
    <row r="725" spans="1:8" ht="12.75">
      <c r="A725" s="300" t="s">
        <v>657</v>
      </c>
      <c r="B725" s="301" t="s">
        <v>658</v>
      </c>
      <c r="C725" s="428">
        <v>250000</v>
      </c>
      <c r="D725" s="427">
        <v>250000</v>
      </c>
      <c r="E725" s="346" t="s">
        <v>626</v>
      </c>
      <c r="F725" s="298" t="s">
        <v>235</v>
      </c>
      <c r="G725" s="320"/>
      <c r="H725" s="297"/>
    </row>
    <row r="726" spans="1:8" ht="12.75">
      <c r="A726" s="346" t="s">
        <v>252</v>
      </c>
      <c r="B726" s="301" t="s">
        <v>659</v>
      </c>
      <c r="C726" s="428">
        <v>150000</v>
      </c>
      <c r="D726" s="427">
        <v>200000</v>
      </c>
      <c r="E726" s="346" t="s">
        <v>627</v>
      </c>
      <c r="F726" s="296" t="s">
        <v>236</v>
      </c>
      <c r="G726" s="320"/>
      <c r="H726" s="297"/>
    </row>
    <row r="727" spans="1:8" ht="12.75">
      <c r="A727" s="346" t="s">
        <v>254</v>
      </c>
      <c r="B727" s="301" t="s">
        <v>1068</v>
      </c>
      <c r="C727" s="428"/>
      <c r="D727" s="427">
        <v>20000</v>
      </c>
      <c r="E727" s="346" t="s">
        <v>1064</v>
      </c>
      <c r="F727" s="296" t="s">
        <v>1065</v>
      </c>
      <c r="G727" s="320"/>
      <c r="H727" s="297"/>
    </row>
    <row r="728" spans="1:8" ht="14.25">
      <c r="A728" s="375" t="s">
        <v>259</v>
      </c>
      <c r="B728" s="377" t="s">
        <v>260</v>
      </c>
      <c r="C728" s="342"/>
      <c r="D728" s="318"/>
      <c r="E728" s="346" t="s">
        <v>1067</v>
      </c>
      <c r="F728" s="296" t="s">
        <v>1066</v>
      </c>
      <c r="G728" s="320"/>
      <c r="H728" s="297"/>
    </row>
    <row r="729" spans="1:8" ht="14.25">
      <c r="A729" s="300" t="s">
        <v>662</v>
      </c>
      <c r="B729" s="301" t="s">
        <v>262</v>
      </c>
      <c r="C729" s="302">
        <v>90000</v>
      </c>
      <c r="D729" s="303">
        <v>30000</v>
      </c>
      <c r="E729" s="373" t="s">
        <v>244</v>
      </c>
      <c r="F729" s="374" t="s">
        <v>237</v>
      </c>
      <c r="G729" s="342"/>
      <c r="H729" s="313"/>
    </row>
    <row r="730" spans="1:8" ht="12.75">
      <c r="A730" s="300" t="s">
        <v>663</v>
      </c>
      <c r="B730" s="301" t="s">
        <v>264</v>
      </c>
      <c r="C730" s="302">
        <v>50000</v>
      </c>
      <c r="D730" s="303">
        <v>30000</v>
      </c>
      <c r="E730" s="341" t="s">
        <v>628</v>
      </c>
      <c r="F730" s="296" t="s">
        <v>630</v>
      </c>
      <c r="G730" s="302"/>
      <c r="H730" s="297"/>
    </row>
    <row r="731" spans="1:8" ht="12.75">
      <c r="A731" s="300" t="s">
        <v>261</v>
      </c>
      <c r="B731" s="301" t="s">
        <v>266</v>
      </c>
      <c r="C731" s="302">
        <v>30000</v>
      </c>
      <c r="D731" s="303">
        <v>20000</v>
      </c>
      <c r="E731" s="341" t="s">
        <v>629</v>
      </c>
      <c r="F731" s="296" t="s">
        <v>631</v>
      </c>
      <c r="G731" s="302"/>
      <c r="H731" s="297"/>
    </row>
    <row r="732" spans="1:8" ht="12.75">
      <c r="A732" s="300" t="s">
        <v>263</v>
      </c>
      <c r="B732" s="301" t="s">
        <v>267</v>
      </c>
      <c r="C732" s="302">
        <v>20000</v>
      </c>
      <c r="D732" s="303">
        <v>20000</v>
      </c>
      <c r="E732" s="341" t="s">
        <v>632</v>
      </c>
      <c r="F732" s="296" t="s">
        <v>633</v>
      </c>
      <c r="G732" s="302"/>
      <c r="H732" s="297"/>
    </row>
    <row r="733" spans="1:8" ht="12.75">
      <c r="A733" s="300" t="s">
        <v>265</v>
      </c>
      <c r="B733" s="301" t="s">
        <v>269</v>
      </c>
      <c r="C733" s="302">
        <v>60000</v>
      </c>
      <c r="D733" s="303">
        <v>50000</v>
      </c>
      <c r="E733" s="341" t="s">
        <v>634</v>
      </c>
      <c r="F733" s="296" t="s">
        <v>635</v>
      </c>
      <c r="G733" s="302"/>
      <c r="H733" s="297"/>
    </row>
    <row r="734" spans="1:8" ht="12.75">
      <c r="A734" s="300" t="s">
        <v>268</v>
      </c>
      <c r="B734" s="301" t="s">
        <v>270</v>
      </c>
      <c r="C734" s="302">
        <v>300000</v>
      </c>
      <c r="D734" s="303">
        <v>100000</v>
      </c>
      <c r="E734" s="341" t="s">
        <v>636</v>
      </c>
      <c r="F734" s="296" t="s">
        <v>637</v>
      </c>
      <c r="G734" s="302"/>
      <c r="H734" s="297"/>
    </row>
    <row r="735" spans="1:8" ht="12.75">
      <c r="A735" s="341" t="s">
        <v>1069</v>
      </c>
      <c r="B735" s="296" t="s">
        <v>1070</v>
      </c>
      <c r="C735" s="302">
        <v>100000</v>
      </c>
      <c r="D735" s="303">
        <v>70000</v>
      </c>
      <c r="E735" s="314" t="s">
        <v>638</v>
      </c>
      <c r="F735" s="296" t="s">
        <v>238</v>
      </c>
      <c r="G735" s="302">
        <v>1000</v>
      </c>
      <c r="H735" s="297">
        <v>900</v>
      </c>
    </row>
    <row r="736" spans="1:8" ht="12.75">
      <c r="A736" s="300" t="s">
        <v>664</v>
      </c>
      <c r="B736" s="298" t="s">
        <v>272</v>
      </c>
      <c r="C736" s="302">
        <v>400000</v>
      </c>
      <c r="D736" s="303">
        <v>300000</v>
      </c>
      <c r="E736" s="314" t="s">
        <v>639</v>
      </c>
      <c r="F736" s="298" t="s">
        <v>239</v>
      </c>
      <c r="G736" s="320">
        <v>160</v>
      </c>
      <c r="H736" s="297">
        <v>700</v>
      </c>
    </row>
    <row r="737" spans="1:8" ht="12.75">
      <c r="A737" s="300" t="s">
        <v>271</v>
      </c>
      <c r="B737" s="298" t="s">
        <v>273</v>
      </c>
      <c r="C737" s="302">
        <v>10600</v>
      </c>
      <c r="D737" s="303">
        <v>9000</v>
      </c>
      <c r="E737" s="314" t="s">
        <v>640</v>
      </c>
      <c r="F737" s="296" t="s">
        <v>240</v>
      </c>
      <c r="G737" s="302">
        <v>1000</v>
      </c>
      <c r="H737" s="297">
        <v>900</v>
      </c>
    </row>
    <row r="738" spans="1:8" ht="12.75">
      <c r="A738" s="300" t="s">
        <v>274</v>
      </c>
      <c r="B738" s="298" t="s">
        <v>275</v>
      </c>
      <c r="C738" s="302">
        <v>2000</v>
      </c>
      <c r="D738" s="303"/>
      <c r="E738" s="314" t="s">
        <v>641</v>
      </c>
      <c r="F738" s="298" t="s">
        <v>241</v>
      </c>
      <c r="G738" s="302"/>
      <c r="H738" s="297"/>
    </row>
    <row r="739" spans="1:8" ht="12.75">
      <c r="A739" s="300" t="s">
        <v>276</v>
      </c>
      <c r="B739" s="298" t="s">
        <v>277</v>
      </c>
      <c r="C739" s="302">
        <v>40000</v>
      </c>
      <c r="D739" s="303">
        <v>40000</v>
      </c>
      <c r="E739" s="300" t="s">
        <v>642</v>
      </c>
      <c r="F739" s="301" t="s">
        <v>643</v>
      </c>
      <c r="G739" s="302"/>
      <c r="H739" s="297"/>
    </row>
    <row r="740" spans="1:8" ht="12.75">
      <c r="A740" s="300" t="s">
        <v>278</v>
      </c>
      <c r="B740" s="298" t="s">
        <v>279</v>
      </c>
      <c r="C740" s="302"/>
      <c r="D740" s="303">
        <v>20000</v>
      </c>
      <c r="E740" s="300" t="s">
        <v>644</v>
      </c>
      <c r="F740" s="301" t="s">
        <v>645</v>
      </c>
      <c r="G740" s="302"/>
      <c r="H740" s="297"/>
    </row>
    <row r="741" spans="1:8" ht="12.75">
      <c r="A741" s="341" t="s">
        <v>280</v>
      </c>
      <c r="B741" s="298" t="s">
        <v>665</v>
      </c>
      <c r="C741" s="302">
        <v>100000</v>
      </c>
      <c r="D741" s="303">
        <v>130000</v>
      </c>
      <c r="E741" s="300" t="s">
        <v>646</v>
      </c>
      <c r="F741" s="301" t="s">
        <v>647</v>
      </c>
      <c r="G741" s="302"/>
      <c r="H741" s="297"/>
    </row>
    <row r="742" spans="1:8" ht="12.75">
      <c r="A742" s="341"/>
      <c r="B742" s="298" t="s">
        <v>666</v>
      </c>
      <c r="C742" s="302"/>
      <c r="D742" s="303"/>
      <c r="E742" s="300" t="s">
        <v>242</v>
      </c>
      <c r="F742" s="301" t="s">
        <v>243</v>
      </c>
      <c r="G742" s="302"/>
      <c r="H742" s="297"/>
    </row>
    <row r="743" spans="1:8" ht="12.75">
      <c r="A743" s="300" t="s">
        <v>282</v>
      </c>
      <c r="B743" s="298" t="s">
        <v>281</v>
      </c>
      <c r="C743" s="302"/>
      <c r="D743" s="303"/>
      <c r="E743" s="300" t="s">
        <v>1029</v>
      </c>
      <c r="F743" s="301" t="s">
        <v>1032</v>
      </c>
      <c r="G743" s="302"/>
      <c r="H743" s="297"/>
    </row>
    <row r="744" spans="1:8" ht="12.75">
      <c r="A744" s="300" t="s">
        <v>667</v>
      </c>
      <c r="B744" s="298" t="s">
        <v>283</v>
      </c>
      <c r="C744" s="302"/>
      <c r="D744" s="303"/>
      <c r="E744" s="300" t="s">
        <v>1030</v>
      </c>
      <c r="F744" s="301" t="s">
        <v>1033</v>
      </c>
      <c r="G744" s="302"/>
      <c r="H744" s="297"/>
    </row>
    <row r="745" spans="1:8" ht="12.75">
      <c r="A745" s="300" t="s">
        <v>668</v>
      </c>
      <c r="B745" s="298" t="s">
        <v>284</v>
      </c>
      <c r="C745" s="302">
        <v>30000</v>
      </c>
      <c r="D745" s="303">
        <v>20000</v>
      </c>
      <c r="E745" s="304" t="s">
        <v>1031</v>
      </c>
      <c r="F745" s="301" t="s">
        <v>1034</v>
      </c>
      <c r="G745" s="306"/>
      <c r="H745" s="297"/>
    </row>
    <row r="746" spans="1:8" ht="14.25">
      <c r="A746" s="300" t="s">
        <v>669</v>
      </c>
      <c r="B746" s="298" t="s">
        <v>285</v>
      </c>
      <c r="C746" s="302"/>
      <c r="D746" s="303"/>
      <c r="E746" s="375" t="s">
        <v>648</v>
      </c>
      <c r="F746" s="374" t="s">
        <v>245</v>
      </c>
      <c r="G746" s="343"/>
      <c r="H746" s="318"/>
    </row>
    <row r="747" spans="1:8" ht="12.75">
      <c r="A747" s="300" t="s">
        <v>1071</v>
      </c>
      <c r="B747" s="298" t="s">
        <v>1072</v>
      </c>
      <c r="C747" s="302"/>
      <c r="D747" s="303"/>
      <c r="E747" s="300" t="s">
        <v>649</v>
      </c>
      <c r="F747" s="296" t="s">
        <v>246</v>
      </c>
      <c r="G747" s="302">
        <v>20000</v>
      </c>
      <c r="H747" s="297">
        <v>100000</v>
      </c>
    </row>
    <row r="748" spans="1:8" ht="12.75">
      <c r="A748" s="300" t="s">
        <v>670</v>
      </c>
      <c r="B748" s="298" t="s">
        <v>286</v>
      </c>
      <c r="C748" s="302">
        <v>70000</v>
      </c>
      <c r="D748" s="303">
        <v>50000</v>
      </c>
      <c r="E748" s="300" t="s">
        <v>650</v>
      </c>
      <c r="F748" s="298" t="s">
        <v>651</v>
      </c>
      <c r="G748" s="302">
        <v>11050</v>
      </c>
      <c r="H748" s="297">
        <v>35638</v>
      </c>
    </row>
    <row r="749" spans="1:8" ht="14.25">
      <c r="A749" s="375" t="s">
        <v>287</v>
      </c>
      <c r="B749" s="376" t="s">
        <v>288</v>
      </c>
      <c r="C749" s="342"/>
      <c r="D749" s="318"/>
      <c r="E749" s="314" t="s">
        <v>652</v>
      </c>
      <c r="F749" s="298" t="s">
        <v>653</v>
      </c>
      <c r="G749" s="302">
        <v>40000</v>
      </c>
      <c r="H749" s="297">
        <v>100000</v>
      </c>
    </row>
    <row r="750" spans="1:8" ht="12.75">
      <c r="A750" s="300" t="s">
        <v>671</v>
      </c>
      <c r="B750" s="298" t="s">
        <v>290</v>
      </c>
      <c r="C750" s="302">
        <v>2000</v>
      </c>
      <c r="D750" s="303">
        <v>2000</v>
      </c>
      <c r="E750" s="294"/>
      <c r="F750" s="298"/>
      <c r="G750" s="297"/>
      <c r="H750" s="297"/>
    </row>
    <row r="751" spans="1:8" ht="12.75">
      <c r="A751" s="304" t="s">
        <v>289</v>
      </c>
      <c r="B751" s="310" t="s">
        <v>291</v>
      </c>
      <c r="C751" s="306">
        <v>10000</v>
      </c>
      <c r="D751" s="307">
        <v>10000</v>
      </c>
      <c r="E751" s="310"/>
      <c r="F751" s="310"/>
      <c r="G751" s="311"/>
      <c r="H751" s="311"/>
    </row>
    <row r="752" spans="1:8" ht="14.25">
      <c r="A752" s="375" t="s">
        <v>292</v>
      </c>
      <c r="B752" s="376" t="s">
        <v>293</v>
      </c>
      <c r="C752" s="342"/>
      <c r="D752" s="318"/>
      <c r="E752" s="300" t="s">
        <v>254</v>
      </c>
      <c r="F752" s="301" t="s">
        <v>253</v>
      </c>
      <c r="G752" s="347"/>
      <c r="H752" s="297"/>
    </row>
    <row r="753" spans="1:8" ht="12.75">
      <c r="A753" s="300" t="s">
        <v>672</v>
      </c>
      <c r="B753" s="298" t="s">
        <v>295</v>
      </c>
      <c r="C753" s="302">
        <v>2187000</v>
      </c>
      <c r="D753" s="297">
        <v>2052000</v>
      </c>
      <c r="E753" s="300" t="s">
        <v>257</v>
      </c>
      <c r="F753" s="348" t="s">
        <v>255</v>
      </c>
      <c r="G753" s="349"/>
      <c r="H753" s="297"/>
    </row>
    <row r="754" spans="1:8" ht="12.75">
      <c r="A754" s="300" t="s">
        <v>294</v>
      </c>
      <c r="B754" s="298" t="s">
        <v>296</v>
      </c>
      <c r="C754" s="302">
        <v>1003435</v>
      </c>
      <c r="D754" s="297">
        <v>978000</v>
      </c>
      <c r="E754" s="300" t="s">
        <v>660</v>
      </c>
      <c r="F754" s="348" t="s">
        <v>256</v>
      </c>
      <c r="G754" s="349"/>
      <c r="H754" s="297"/>
    </row>
    <row r="755" spans="1:8" ht="12.75">
      <c r="A755" s="304" t="s">
        <v>673</v>
      </c>
      <c r="B755" s="310" t="s">
        <v>297</v>
      </c>
      <c r="C755" s="306">
        <v>164565</v>
      </c>
      <c r="D755" s="311">
        <v>155000</v>
      </c>
      <c r="E755" s="315" t="s">
        <v>661</v>
      </c>
      <c r="F755" s="339" t="s">
        <v>258</v>
      </c>
      <c r="G755" s="306"/>
      <c r="H755" s="311"/>
    </row>
    <row r="756" spans="1:8" ht="14.25">
      <c r="A756" s="375" t="s">
        <v>298</v>
      </c>
      <c r="B756" s="377" t="s">
        <v>300</v>
      </c>
      <c r="C756" s="342"/>
      <c r="D756" s="318"/>
      <c r="E756" s="321"/>
      <c r="F756" s="322"/>
      <c r="G756" s="313"/>
      <c r="H756" s="313"/>
    </row>
    <row r="757" spans="1:8" ht="12.75">
      <c r="A757" s="300" t="s">
        <v>674</v>
      </c>
      <c r="B757" s="301" t="s">
        <v>301</v>
      </c>
      <c r="C757" s="302"/>
      <c r="D757" s="303"/>
      <c r="E757" s="323"/>
      <c r="F757" s="319"/>
      <c r="G757" s="297"/>
      <c r="H757" s="297"/>
    </row>
    <row r="758" spans="1:8" ht="12.75">
      <c r="A758" s="300" t="s">
        <v>675</v>
      </c>
      <c r="B758" s="350" t="s">
        <v>676</v>
      </c>
      <c r="C758" s="302"/>
      <c r="D758" s="303"/>
      <c r="E758" s="323"/>
      <c r="F758" s="324"/>
      <c r="G758" s="299"/>
      <c r="H758" s="297"/>
    </row>
    <row r="759" spans="1:8" ht="12.75">
      <c r="A759" s="300" t="s">
        <v>677</v>
      </c>
      <c r="B759" s="350" t="s">
        <v>678</v>
      </c>
      <c r="C759" s="302"/>
      <c r="D759" s="303"/>
      <c r="E759" s="323"/>
      <c r="F759" s="319"/>
      <c r="G759" s="297"/>
      <c r="H759" s="297"/>
    </row>
    <row r="760" spans="1:8" ht="12.75">
      <c r="A760" s="300" t="s">
        <v>679</v>
      </c>
      <c r="B760" s="350" t="s">
        <v>680</v>
      </c>
      <c r="C760" s="302"/>
      <c r="D760" s="303"/>
      <c r="E760" s="351"/>
      <c r="F760" s="319"/>
      <c r="G760" s="297"/>
      <c r="H760" s="297"/>
    </row>
    <row r="761" spans="1:8" ht="12.75">
      <c r="A761" s="300" t="s">
        <v>299</v>
      </c>
      <c r="B761" s="350" t="s">
        <v>681</v>
      </c>
      <c r="C761" s="302">
        <v>40000</v>
      </c>
      <c r="D761" s="303">
        <v>40000</v>
      </c>
      <c r="E761" s="351"/>
      <c r="F761" s="319"/>
      <c r="G761" s="297"/>
      <c r="H761" s="297"/>
    </row>
    <row r="762" spans="1:8" ht="12.75">
      <c r="A762" s="300" t="s">
        <v>682</v>
      </c>
      <c r="B762" s="350" t="s">
        <v>683</v>
      </c>
      <c r="C762" s="302"/>
      <c r="D762" s="303"/>
      <c r="E762" s="352"/>
      <c r="F762" s="319"/>
      <c r="G762" s="297"/>
      <c r="H762" s="297"/>
    </row>
    <row r="763" spans="1:8" ht="12.75">
      <c r="A763" s="300" t="s">
        <v>684</v>
      </c>
      <c r="B763" s="301" t="s">
        <v>302</v>
      </c>
      <c r="C763" s="302"/>
      <c r="D763" s="303"/>
      <c r="E763" s="351"/>
      <c r="F763" s="319"/>
      <c r="G763" s="297"/>
      <c r="H763" s="297"/>
    </row>
    <row r="764" spans="1:8" ht="12.75">
      <c r="A764" s="300" t="s">
        <v>685</v>
      </c>
      <c r="B764" s="301" t="s">
        <v>303</v>
      </c>
      <c r="C764" s="302"/>
      <c r="D764" s="303"/>
      <c r="E764" s="351"/>
      <c r="F764" s="319"/>
      <c r="G764" s="297"/>
      <c r="H764" s="297"/>
    </row>
    <row r="765" spans="1:8" ht="14.25">
      <c r="A765" s="375" t="s">
        <v>304</v>
      </c>
      <c r="B765" s="376" t="s">
        <v>305</v>
      </c>
      <c r="C765" s="342"/>
      <c r="D765" s="318"/>
      <c r="E765" s="353"/>
      <c r="F765" s="322"/>
      <c r="G765" s="313"/>
      <c r="H765" s="313"/>
    </row>
    <row r="766" spans="1:8" ht="12.75">
      <c r="A766" s="300" t="s">
        <v>686</v>
      </c>
      <c r="B766" s="301" t="s">
        <v>306</v>
      </c>
      <c r="C766" s="302">
        <v>1000000</v>
      </c>
      <c r="D766" s="303">
        <v>1000000</v>
      </c>
      <c r="E766" s="351"/>
      <c r="F766" s="319"/>
      <c r="G766" s="297"/>
      <c r="H766" s="297"/>
    </row>
    <row r="767" spans="1:8" ht="12.75">
      <c r="A767" s="300"/>
      <c r="B767" s="301" t="s">
        <v>1116</v>
      </c>
      <c r="C767" s="302">
        <v>1000000</v>
      </c>
      <c r="D767" s="303">
        <v>1000000</v>
      </c>
      <c r="E767" s="351"/>
      <c r="F767" s="319"/>
      <c r="G767" s="297"/>
      <c r="H767" s="297"/>
    </row>
    <row r="768" spans="1:8" ht="12.75">
      <c r="A768" s="300" t="s">
        <v>687</v>
      </c>
      <c r="B768" s="301" t="s">
        <v>307</v>
      </c>
      <c r="C768" s="302">
        <v>261000</v>
      </c>
      <c r="D768" s="303">
        <v>171000</v>
      </c>
      <c r="E768" s="354"/>
      <c r="F768" s="319"/>
      <c r="G768" s="297"/>
      <c r="H768" s="297"/>
    </row>
    <row r="769" spans="1:8" ht="12.75">
      <c r="A769" s="300" t="s">
        <v>688</v>
      </c>
      <c r="B769" s="301" t="s">
        <v>308</v>
      </c>
      <c r="C769" s="302"/>
      <c r="D769" s="303"/>
      <c r="E769" s="323"/>
      <c r="F769" s="319"/>
      <c r="G769" s="297"/>
      <c r="H769" s="297"/>
    </row>
    <row r="770" spans="1:8" ht="12.75">
      <c r="A770" s="300" t="s">
        <v>689</v>
      </c>
      <c r="B770" s="301" t="s">
        <v>309</v>
      </c>
      <c r="C770" s="302"/>
      <c r="D770" s="303"/>
      <c r="E770" s="355"/>
      <c r="F770" s="319"/>
      <c r="G770" s="297"/>
      <c r="H770" s="297"/>
    </row>
    <row r="771" spans="1:8" ht="12.75">
      <c r="A771" s="300" t="s">
        <v>690</v>
      </c>
      <c r="B771" s="294" t="s">
        <v>310</v>
      </c>
      <c r="C771" s="302"/>
      <c r="D771" s="303"/>
      <c r="E771" s="355"/>
      <c r="F771" s="324"/>
      <c r="G771" s="299"/>
      <c r="H771" s="297"/>
    </row>
    <row r="772" spans="1:8" ht="12.75">
      <c r="A772" s="300" t="s">
        <v>691</v>
      </c>
      <c r="B772" s="294" t="s">
        <v>311</v>
      </c>
      <c r="C772" s="302"/>
      <c r="D772" s="303"/>
      <c r="E772" s="354"/>
      <c r="F772" s="319"/>
      <c r="G772" s="303"/>
      <c r="H772" s="297"/>
    </row>
    <row r="773" spans="1:8" ht="12.75">
      <c r="A773" s="300" t="s">
        <v>692</v>
      </c>
      <c r="B773" s="294" t="s">
        <v>312</v>
      </c>
      <c r="C773" s="302"/>
      <c r="D773" s="303"/>
      <c r="E773" s="354"/>
      <c r="F773" s="319"/>
      <c r="G773" s="337"/>
      <c r="H773" s="297"/>
    </row>
    <row r="774" spans="1:8" ht="12.75">
      <c r="A774" s="300" t="s">
        <v>693</v>
      </c>
      <c r="B774" s="301" t="s">
        <v>313</v>
      </c>
      <c r="C774" s="302"/>
      <c r="D774" s="303"/>
      <c r="E774" s="354"/>
      <c r="F774" s="319"/>
      <c r="G774" s="337"/>
      <c r="H774" s="297"/>
    </row>
    <row r="775" spans="1:8" ht="14.25">
      <c r="A775" s="375" t="s">
        <v>314</v>
      </c>
      <c r="B775" s="377" t="s">
        <v>315</v>
      </c>
      <c r="C775" s="342"/>
      <c r="D775" s="318"/>
      <c r="E775" s="356"/>
      <c r="F775" s="322"/>
      <c r="G775" s="357"/>
      <c r="H775" s="313"/>
    </row>
    <row r="776" spans="1:8" ht="12.75">
      <c r="A776" s="300" t="s">
        <v>694</v>
      </c>
      <c r="B776" s="294" t="s">
        <v>318</v>
      </c>
      <c r="C776" s="302"/>
      <c r="D776" s="303"/>
      <c r="E776" s="354"/>
      <c r="F776" s="319"/>
      <c r="G776" s="337"/>
      <c r="H776" s="297"/>
    </row>
    <row r="777" spans="1:8" ht="12.75">
      <c r="A777" s="300" t="s">
        <v>316</v>
      </c>
      <c r="B777" s="294" t="s">
        <v>319</v>
      </c>
      <c r="C777" s="302"/>
      <c r="D777" s="303"/>
      <c r="E777" s="323"/>
      <c r="F777" s="319"/>
      <c r="G777" s="309"/>
      <c r="H777" s="297"/>
    </row>
    <row r="778" spans="1:8" ht="12.75">
      <c r="A778" s="304" t="s">
        <v>695</v>
      </c>
      <c r="B778" s="305" t="s">
        <v>317</v>
      </c>
      <c r="C778" s="306">
        <v>5000</v>
      </c>
      <c r="D778" s="307">
        <v>5000</v>
      </c>
      <c r="E778" s="358"/>
      <c r="F778" s="331"/>
      <c r="G778" s="312"/>
      <c r="H778" s="311"/>
    </row>
    <row r="779" spans="1:8" ht="14.25">
      <c r="A779" s="375" t="s">
        <v>320</v>
      </c>
      <c r="B779" s="377" t="s">
        <v>321</v>
      </c>
      <c r="C779" s="342"/>
      <c r="D779" s="318"/>
      <c r="E779" s="359"/>
      <c r="F779" s="321"/>
      <c r="G779" s="360"/>
      <c r="H779" s="313"/>
    </row>
    <row r="780" spans="1:8" ht="12.75">
      <c r="A780" s="300" t="s">
        <v>696</v>
      </c>
      <c r="B780" s="294" t="s">
        <v>700</v>
      </c>
      <c r="C780" s="302">
        <v>150000</v>
      </c>
      <c r="D780" s="303">
        <v>100000</v>
      </c>
      <c r="E780" s="346" t="s">
        <v>703</v>
      </c>
      <c r="F780" s="298" t="s">
        <v>704</v>
      </c>
      <c r="G780" s="320">
        <v>100000</v>
      </c>
      <c r="H780" s="297">
        <v>50000</v>
      </c>
    </row>
    <row r="781" spans="1:8" ht="12.75">
      <c r="A781" s="300" t="s">
        <v>697</v>
      </c>
      <c r="B781" s="294" t="s">
        <v>698</v>
      </c>
      <c r="C781" s="302">
        <v>50000</v>
      </c>
      <c r="D781" s="303"/>
      <c r="E781" s="346" t="s">
        <v>705</v>
      </c>
      <c r="F781" s="298" t="s">
        <v>706</v>
      </c>
      <c r="G781" s="320">
        <v>174000</v>
      </c>
      <c r="H781" s="297"/>
    </row>
    <row r="782" spans="1:8" ht="12.75">
      <c r="A782" s="300" t="s">
        <v>699</v>
      </c>
      <c r="B782" s="298" t="s">
        <v>701</v>
      </c>
      <c r="C782" s="302">
        <v>50000</v>
      </c>
      <c r="D782" s="303"/>
      <c r="E782" s="361" t="s">
        <v>707</v>
      </c>
      <c r="F782" s="296" t="s">
        <v>708</v>
      </c>
      <c r="G782" s="302">
        <v>100000</v>
      </c>
      <c r="H782" s="297">
        <v>50000</v>
      </c>
    </row>
    <row r="783" spans="1:8" ht="12.75">
      <c r="A783" s="300" t="s">
        <v>702</v>
      </c>
      <c r="B783" s="298" t="s">
        <v>322</v>
      </c>
      <c r="C783" s="302">
        <v>150000</v>
      </c>
      <c r="D783" s="303">
        <v>100000</v>
      </c>
      <c r="E783" s="344" t="s">
        <v>323</v>
      </c>
      <c r="F783" s="339" t="s">
        <v>324</v>
      </c>
      <c r="G783" s="306">
        <v>300000</v>
      </c>
      <c r="H783" s="311">
        <v>50000</v>
      </c>
    </row>
    <row r="784" spans="1:8" ht="14.25">
      <c r="A784" s="375" t="s">
        <v>325</v>
      </c>
      <c r="B784" s="376" t="s">
        <v>326</v>
      </c>
      <c r="C784" s="342"/>
      <c r="D784" s="313"/>
      <c r="E784" s="322"/>
      <c r="F784" s="325"/>
      <c r="G784" s="313"/>
      <c r="H784" s="313"/>
    </row>
    <row r="785" spans="1:8" ht="12.75">
      <c r="A785" s="300" t="s">
        <v>709</v>
      </c>
      <c r="B785" s="298" t="s">
        <v>328</v>
      </c>
      <c r="C785" s="302">
        <v>3000</v>
      </c>
      <c r="D785" s="303">
        <v>3000</v>
      </c>
      <c r="E785" s="319"/>
      <c r="F785" s="323"/>
      <c r="G785" s="297"/>
      <c r="H785" s="297"/>
    </row>
    <row r="786" spans="1:8" ht="12.75">
      <c r="A786" s="304" t="s">
        <v>327</v>
      </c>
      <c r="B786" s="310" t="s">
        <v>710</v>
      </c>
      <c r="C786" s="306">
        <v>2000</v>
      </c>
      <c r="D786" s="303"/>
      <c r="E786" s="319"/>
      <c r="F786" s="323"/>
      <c r="G786" s="297"/>
      <c r="H786" s="297"/>
    </row>
    <row r="787" spans="1:8" ht="14.25">
      <c r="A787" s="375" t="s">
        <v>329</v>
      </c>
      <c r="B787" s="376" t="s">
        <v>342</v>
      </c>
      <c r="C787" s="342"/>
      <c r="D787" s="313"/>
      <c r="E787" s="328"/>
      <c r="F787" s="325"/>
      <c r="G787" s="313"/>
      <c r="H787" s="313"/>
    </row>
    <row r="788" spans="1:8" ht="12.75">
      <c r="A788" s="300" t="s">
        <v>711</v>
      </c>
      <c r="B788" s="298" t="s">
        <v>343</v>
      </c>
      <c r="C788" s="302"/>
      <c r="D788" s="303"/>
      <c r="E788" s="326"/>
      <c r="F788" s="327"/>
      <c r="G788" s="297"/>
      <c r="H788" s="297"/>
    </row>
    <row r="789" spans="1:8" ht="12.75">
      <c r="A789" s="304"/>
      <c r="B789" s="310" t="s">
        <v>712</v>
      </c>
      <c r="C789" s="306"/>
      <c r="D789" s="307"/>
      <c r="E789" s="362"/>
      <c r="F789" s="332"/>
      <c r="G789" s="311"/>
      <c r="H789" s="311"/>
    </row>
    <row r="790" spans="1:8" ht="14.25">
      <c r="A790" s="375" t="s">
        <v>344</v>
      </c>
      <c r="B790" s="376" t="s">
        <v>345</v>
      </c>
      <c r="C790" s="342"/>
      <c r="D790" s="313"/>
      <c r="E790" s="328"/>
      <c r="F790" s="325"/>
      <c r="G790" s="313"/>
      <c r="H790" s="313"/>
    </row>
    <row r="791" spans="1:8" ht="12.75">
      <c r="A791" s="300" t="s">
        <v>713</v>
      </c>
      <c r="B791" s="298" t="s">
        <v>347</v>
      </c>
      <c r="C791" s="302">
        <v>8000</v>
      </c>
      <c r="D791" s="337">
        <v>9000</v>
      </c>
      <c r="E791" s="326"/>
      <c r="F791" s="327"/>
      <c r="G791" s="297"/>
      <c r="H791" s="297"/>
    </row>
    <row r="792" spans="1:8" ht="12.75">
      <c r="A792" s="300" t="s">
        <v>714</v>
      </c>
      <c r="B792" s="298" t="s">
        <v>715</v>
      </c>
      <c r="C792" s="302">
        <v>4000</v>
      </c>
      <c r="D792" s="337">
        <v>3000</v>
      </c>
      <c r="E792" s="326"/>
      <c r="F792" s="327"/>
      <c r="G792" s="297"/>
      <c r="H792" s="297"/>
    </row>
    <row r="793" spans="1:8" ht="12.75">
      <c r="A793" s="300" t="s">
        <v>346</v>
      </c>
      <c r="B793" s="298" t="s">
        <v>348</v>
      </c>
      <c r="C793" s="302">
        <v>1000</v>
      </c>
      <c r="D793" s="337">
        <v>1500</v>
      </c>
      <c r="E793" s="326"/>
      <c r="F793" s="327"/>
      <c r="G793" s="297"/>
      <c r="H793" s="297"/>
    </row>
    <row r="794" spans="1:8" ht="12.75">
      <c r="A794" s="300" t="s">
        <v>716</v>
      </c>
      <c r="B794" s="298" t="s">
        <v>349</v>
      </c>
      <c r="C794" s="302">
        <v>1000</v>
      </c>
      <c r="D794" s="337">
        <v>500</v>
      </c>
      <c r="E794" s="326"/>
      <c r="F794" s="327"/>
      <c r="G794" s="297"/>
      <c r="H794" s="297"/>
    </row>
    <row r="795" spans="1:8" ht="12.75">
      <c r="A795" s="300" t="s">
        <v>717</v>
      </c>
      <c r="B795" s="298" t="s">
        <v>350</v>
      </c>
      <c r="C795" s="302">
        <v>500</v>
      </c>
      <c r="D795" s="337">
        <v>300</v>
      </c>
      <c r="E795" s="326"/>
      <c r="F795" s="327"/>
      <c r="G795" s="297"/>
      <c r="H795" s="297"/>
    </row>
    <row r="796" spans="1:8" ht="12.75">
      <c r="A796" s="300" t="s">
        <v>718</v>
      </c>
      <c r="B796" s="298" t="s">
        <v>719</v>
      </c>
      <c r="C796" s="302">
        <v>500</v>
      </c>
      <c r="D796" s="337">
        <v>700</v>
      </c>
      <c r="E796" s="326"/>
      <c r="F796" s="327"/>
      <c r="G796" s="297"/>
      <c r="H796" s="297"/>
    </row>
    <row r="797" spans="1:8" ht="12.75">
      <c r="A797" s="300" t="s">
        <v>720</v>
      </c>
      <c r="B797" s="298" t="s">
        <v>351</v>
      </c>
      <c r="C797" s="302"/>
      <c r="D797" s="337"/>
      <c r="E797" s="326"/>
      <c r="F797" s="327"/>
      <c r="G797" s="297"/>
      <c r="H797" s="297"/>
    </row>
    <row r="798" spans="1:8" ht="12.75">
      <c r="A798" s="300" t="s">
        <v>721</v>
      </c>
      <c r="B798" s="298" t="s">
        <v>722</v>
      </c>
      <c r="C798" s="302"/>
      <c r="D798" s="337"/>
      <c r="E798" s="326"/>
      <c r="F798" s="327"/>
      <c r="G798" s="297"/>
      <c r="H798" s="297"/>
    </row>
    <row r="799" spans="1:8" ht="12.75">
      <c r="A799" s="300" t="s">
        <v>723</v>
      </c>
      <c r="B799" s="298" t="s">
        <v>352</v>
      </c>
      <c r="C799" s="302"/>
      <c r="D799" s="337"/>
      <c r="E799" s="326"/>
      <c r="F799" s="327"/>
      <c r="G799" s="297"/>
      <c r="H799" s="297"/>
    </row>
    <row r="800" spans="1:8" ht="14.25">
      <c r="A800" s="375" t="s">
        <v>353</v>
      </c>
      <c r="B800" s="376" t="s">
        <v>354</v>
      </c>
      <c r="C800" s="342"/>
      <c r="D800" s="313"/>
      <c r="E800" s="328"/>
      <c r="F800" s="325"/>
      <c r="G800" s="313"/>
      <c r="H800" s="313"/>
    </row>
    <row r="801" spans="1:8" ht="12.75">
      <c r="A801" s="300" t="s">
        <v>724</v>
      </c>
      <c r="B801" s="298" t="s">
        <v>356</v>
      </c>
      <c r="C801" s="302">
        <v>20000</v>
      </c>
      <c r="D801" s="337">
        <v>20000</v>
      </c>
      <c r="E801" s="326"/>
      <c r="F801" s="327"/>
      <c r="G801" s="297"/>
      <c r="H801" s="297"/>
    </row>
    <row r="802" spans="1:8" ht="12.75">
      <c r="A802" s="300" t="s">
        <v>725</v>
      </c>
      <c r="B802" s="298" t="s">
        <v>357</v>
      </c>
      <c r="C802" s="302"/>
      <c r="D802" s="337"/>
      <c r="E802" s="326"/>
      <c r="F802" s="327"/>
      <c r="G802" s="297"/>
      <c r="H802" s="297"/>
    </row>
    <row r="803" spans="1:8" ht="12.75">
      <c r="A803" s="300" t="s">
        <v>726</v>
      </c>
      <c r="B803" s="298" t="s">
        <v>358</v>
      </c>
      <c r="C803" s="302">
        <v>30000</v>
      </c>
      <c r="D803" s="337">
        <v>30000</v>
      </c>
      <c r="E803" s="319"/>
      <c r="F803" s="327"/>
      <c r="G803" s="297"/>
      <c r="H803" s="297"/>
    </row>
    <row r="804" spans="1:8" ht="12.75">
      <c r="A804" s="300" t="s">
        <v>355</v>
      </c>
      <c r="B804" s="298" t="s">
        <v>359</v>
      </c>
      <c r="C804" s="302">
        <v>50000</v>
      </c>
      <c r="D804" s="337">
        <v>50000</v>
      </c>
      <c r="E804" s="329"/>
      <c r="F804" s="327"/>
      <c r="G804" s="297"/>
      <c r="H804" s="297"/>
    </row>
    <row r="805" spans="1:8" ht="12.75">
      <c r="A805" s="300" t="s">
        <v>727</v>
      </c>
      <c r="B805" s="296" t="s">
        <v>363</v>
      </c>
      <c r="C805" s="302"/>
      <c r="D805" s="337"/>
      <c r="E805" s="329"/>
      <c r="F805" s="327"/>
      <c r="G805" s="297"/>
      <c r="H805" s="297"/>
    </row>
    <row r="806" spans="1:8" ht="12.75">
      <c r="A806" s="300" t="s">
        <v>728</v>
      </c>
      <c r="B806" s="296" t="s">
        <v>729</v>
      </c>
      <c r="C806" s="302">
        <v>20000</v>
      </c>
      <c r="D806" s="337">
        <v>20000</v>
      </c>
      <c r="E806" s="329"/>
      <c r="F806" s="327"/>
      <c r="G806" s="297"/>
      <c r="H806" s="297"/>
    </row>
    <row r="807" spans="1:8" ht="12.75">
      <c r="A807" s="300" t="s">
        <v>730</v>
      </c>
      <c r="B807" s="296" t="s">
        <v>731</v>
      </c>
      <c r="C807" s="302">
        <v>10000</v>
      </c>
      <c r="D807" s="337"/>
      <c r="E807" s="319"/>
      <c r="F807" s="327"/>
      <c r="G807" s="297"/>
      <c r="H807" s="297"/>
    </row>
    <row r="808" spans="1:8" ht="12.75">
      <c r="A808" s="300" t="s">
        <v>360</v>
      </c>
      <c r="B808" s="296" t="s">
        <v>361</v>
      </c>
      <c r="C808" s="302"/>
      <c r="D808" s="337"/>
      <c r="E808" s="319"/>
      <c r="F808" s="327"/>
      <c r="G808" s="297"/>
      <c r="H808" s="297"/>
    </row>
    <row r="809" spans="1:8" ht="12.75">
      <c r="A809" s="300" t="s">
        <v>1073</v>
      </c>
      <c r="B809" s="296" t="s">
        <v>1074</v>
      </c>
      <c r="C809" s="302">
        <v>20000</v>
      </c>
      <c r="D809" s="337">
        <v>20000</v>
      </c>
      <c r="E809" s="319"/>
      <c r="F809" s="327"/>
      <c r="G809" s="297"/>
      <c r="H809" s="297"/>
    </row>
    <row r="810" spans="1:8" ht="12.75">
      <c r="A810" s="300" t="s">
        <v>732</v>
      </c>
      <c r="B810" s="296" t="s">
        <v>362</v>
      </c>
      <c r="C810" s="302"/>
      <c r="D810" s="337"/>
      <c r="E810" s="319"/>
      <c r="F810" s="327"/>
      <c r="G810" s="297"/>
      <c r="H810" s="297"/>
    </row>
    <row r="811" spans="1:8" ht="12.75">
      <c r="A811" s="300" t="s">
        <v>1035</v>
      </c>
      <c r="B811" s="296" t="s">
        <v>1038</v>
      </c>
      <c r="C811" s="302"/>
      <c r="D811" s="337"/>
      <c r="E811" s="319"/>
      <c r="F811" s="327"/>
      <c r="G811" s="297"/>
      <c r="H811" s="297"/>
    </row>
    <row r="812" spans="1:8" ht="12.75">
      <c r="A812" s="300" t="s">
        <v>1036</v>
      </c>
      <c r="B812" s="296" t="s">
        <v>1039</v>
      </c>
      <c r="C812" s="302"/>
      <c r="D812" s="337"/>
      <c r="E812" s="319"/>
      <c r="F812" s="327"/>
      <c r="G812" s="297"/>
      <c r="H812" s="297"/>
    </row>
    <row r="813" spans="1:8" ht="12.75">
      <c r="A813" s="363" t="s">
        <v>1037</v>
      </c>
      <c r="B813" s="364" t="s">
        <v>1040</v>
      </c>
      <c r="C813" s="330"/>
      <c r="D813" s="335"/>
      <c r="E813" s="331"/>
      <c r="F813" s="332"/>
      <c r="G813" s="311"/>
      <c r="H813" s="311"/>
    </row>
    <row r="814" spans="1:8" ht="14.25">
      <c r="A814" s="375" t="s">
        <v>364</v>
      </c>
      <c r="B814" s="376" t="s">
        <v>733</v>
      </c>
      <c r="C814" s="342"/>
      <c r="D814" s="318"/>
      <c r="E814" s="322"/>
      <c r="F814" s="322"/>
      <c r="G814" s="318"/>
      <c r="H814" s="318"/>
    </row>
    <row r="815" spans="1:8" ht="12.75">
      <c r="A815" s="304" t="s">
        <v>366</v>
      </c>
      <c r="B815" s="310" t="s">
        <v>734</v>
      </c>
      <c r="C815" s="306"/>
      <c r="D815" s="307"/>
      <c r="E815" s="365" t="s">
        <v>735</v>
      </c>
      <c r="F815" s="339" t="s">
        <v>736</v>
      </c>
      <c r="G815" s="345"/>
      <c r="H815" s="307"/>
    </row>
    <row r="816" spans="1:8" ht="14.25">
      <c r="A816" s="375" t="s">
        <v>737</v>
      </c>
      <c r="B816" s="376" t="s">
        <v>365</v>
      </c>
      <c r="C816" s="342"/>
      <c r="D816" s="318"/>
      <c r="E816" s="333"/>
      <c r="F816" s="334"/>
      <c r="G816" s="335"/>
      <c r="H816" s="335"/>
    </row>
    <row r="817" spans="1:8" ht="12.75">
      <c r="A817" s="300" t="s">
        <v>738</v>
      </c>
      <c r="B817" s="298" t="s">
        <v>367</v>
      </c>
      <c r="C817" s="302"/>
      <c r="D817" s="303"/>
      <c r="E817" s="336"/>
      <c r="F817" s="319"/>
      <c r="G817" s="303"/>
      <c r="H817" s="303"/>
    </row>
    <row r="818" spans="1:8" ht="12.75">
      <c r="A818" s="300" t="s">
        <v>739</v>
      </c>
      <c r="B818" s="298" t="s">
        <v>740</v>
      </c>
      <c r="C818" s="302"/>
      <c r="D818" s="303"/>
      <c r="E818" s="336"/>
      <c r="F818" s="319"/>
      <c r="G818" s="303"/>
      <c r="H818" s="303"/>
    </row>
    <row r="819" spans="1:8" ht="12.75">
      <c r="A819" s="304" t="s">
        <v>741</v>
      </c>
      <c r="B819" s="310" t="s">
        <v>368</v>
      </c>
      <c r="C819" s="306"/>
      <c r="D819" s="307"/>
      <c r="E819" s="332"/>
      <c r="F819" s="331"/>
      <c r="G819" s="307"/>
      <c r="H819" s="311"/>
    </row>
    <row r="820" spans="1:8" ht="14.25">
      <c r="A820" s="373" t="s">
        <v>743</v>
      </c>
      <c r="B820" s="374" t="s">
        <v>742</v>
      </c>
      <c r="C820" s="366"/>
      <c r="D820" s="313"/>
      <c r="E820" s="301"/>
      <c r="F820" s="293"/>
      <c r="G820" s="317"/>
      <c r="H820" s="295"/>
    </row>
    <row r="821" spans="1:8" ht="12.75">
      <c r="A821" s="314" t="s">
        <v>744</v>
      </c>
      <c r="B821" s="296" t="s">
        <v>745</v>
      </c>
      <c r="C821" s="367">
        <v>100000</v>
      </c>
      <c r="D821" s="297">
        <v>50000</v>
      </c>
      <c r="E821" s="301"/>
      <c r="F821" s="296"/>
      <c r="G821" s="337"/>
      <c r="H821" s="297"/>
    </row>
    <row r="822" spans="1:8" ht="12.75">
      <c r="A822" s="314" t="s">
        <v>746</v>
      </c>
      <c r="B822" s="368" t="s">
        <v>1075</v>
      </c>
      <c r="C822" s="367">
        <v>500000</v>
      </c>
      <c r="D822" s="297">
        <v>450000</v>
      </c>
      <c r="E822" s="301"/>
      <c r="F822" s="296"/>
      <c r="G822" s="337"/>
      <c r="H822" s="297"/>
    </row>
    <row r="823" spans="1:8" ht="12.75">
      <c r="A823" s="341" t="s">
        <v>1076</v>
      </c>
      <c r="B823" s="296" t="s">
        <v>1077</v>
      </c>
      <c r="C823" s="338"/>
      <c r="D823" s="297"/>
      <c r="E823" s="294"/>
      <c r="F823" s="296"/>
      <c r="G823" s="309"/>
      <c r="H823" s="297"/>
    </row>
    <row r="824" spans="1:8" ht="12.75">
      <c r="A824" s="341" t="s">
        <v>1078</v>
      </c>
      <c r="B824" s="296" t="s">
        <v>1079</v>
      </c>
      <c r="C824" s="338">
        <v>17610</v>
      </c>
      <c r="D824" s="297">
        <v>38138</v>
      </c>
      <c r="E824" s="294"/>
      <c r="F824" s="296"/>
      <c r="G824" s="309"/>
      <c r="H824" s="297"/>
    </row>
    <row r="825" spans="1:8" ht="14.25">
      <c r="A825" s="361"/>
      <c r="B825" s="371" t="s">
        <v>373</v>
      </c>
      <c r="C825" s="297">
        <f>IF(SUM(C709:C711,C716:C718,C723:C727,C729:C748,C750:C751,C753:C755,C757:C764,C766:C774,C776:C778,C780:C783,C785:C786,C788:C789,C791:C799,C801:C813,C817:C819)=0,"",SUM(C709:C711,C716:C718,C723:C727,C729:C748,C750:C751,C753:C755,C757:C764,C766:C774,C776:C778,C780:C783,C785:C786,C788:C789,C791:C799,C801:C813,C815,C817:C819,C821:C824))</f>
        <v>9113210</v>
      </c>
      <c r="D825" s="297">
        <f>IF(SUM(D709:D711,D716:D718,D722:D727,D729:D748,D750:D751,D753:D755,D757:D764,D766:D774,D776:D778,D780:D783,D785:D786,D788:D789,D791:D799,D801:D813,D817:D819)=0,"",SUM(D709:D711,D716:D718,D722:D727,D729:D748,D750:D751,D753:D755,D757:D764,D766:D774,D776:D778,D780:D783,D785:D786,D788:D789,D791:D799,D801:D813,D815,D817:D819,D821:D824))</f>
        <v>13798138</v>
      </c>
      <c r="E825" s="296"/>
      <c r="F825" s="378" t="s">
        <v>372</v>
      </c>
      <c r="G825" s="297">
        <f>IF(SUM(G704:G711,G713:G714,G716:G718,G720,G722:G728,G730:G745,G747:G749,G752:G755,G780:G783,G815)=0,"",SUM(G704:G711,G713:G714,G716:G718,G720,G722:G728,G730:G745,G747:G749,G752:G755,G780:G783,G815))</f>
        <v>15897210</v>
      </c>
      <c r="H825" s="297">
        <f>IF(SUM(H704:H711,H713:H714,H716:H718,H720,H722:H728,H730:H745,H747:H749,H752:H755,H780:H783,H815)=0,"",SUM(H704:H711,H713:H714,H716:H718,H720,H722:H728,H730:H745,H747:H749,H752:H755,H780:H783,H815))</f>
        <v>14458138</v>
      </c>
    </row>
    <row r="826" spans="1:8" ht="14.25">
      <c r="A826" s="361"/>
      <c r="B826" s="371" t="s">
        <v>155</v>
      </c>
      <c r="C826" s="369">
        <f>IF(G825&gt;C825,G825-C825,"")</f>
        <v>6784000</v>
      </c>
      <c r="D826" s="369">
        <f>IF(H825&gt;D825,H825-D825,"")</f>
        <v>660000</v>
      </c>
      <c r="E826" s="296"/>
      <c r="F826" s="378" t="s">
        <v>370</v>
      </c>
      <c r="G826" s="369">
        <f>IF(G825&lt;C825,C825-G825,"")</f>
      </c>
      <c r="H826" s="369">
        <f>IF(H825&lt;D825,D825-H825,"")</f>
      </c>
    </row>
    <row r="827" spans="1:8" ht="14.25">
      <c r="A827" s="344"/>
      <c r="B827" s="372" t="s">
        <v>371</v>
      </c>
      <c r="C827" s="370">
        <f>SUM(C825:C826)</f>
        <v>15897210</v>
      </c>
      <c r="D827" s="370">
        <f>SUM(D825:D826)</f>
        <v>14458138</v>
      </c>
      <c r="E827" s="339"/>
      <c r="F827" s="379" t="s">
        <v>371</v>
      </c>
      <c r="G827" s="370">
        <f>SUM(G825:G826)</f>
        <v>15897210</v>
      </c>
      <c r="H827" s="370">
        <f>SUM(H825:H826)</f>
        <v>14458138</v>
      </c>
    </row>
  </sheetData>
  <mergeCells count="2">
    <mergeCell ref="A1:H1"/>
    <mergeCell ref="A700:H700"/>
  </mergeCells>
  <printOptions gridLines="1"/>
  <pageMargins left="0.5118110236220472" right="0.1968503937007874" top="0.3937007874015748" bottom="0.97" header="0.31496062992125984" footer="0.31"/>
  <pageSetup orientation="portrait" paperSize="9" scale="80" r:id="rId2"/>
  <headerFooter alignWithMargins="0">
    <oddFooter>&amp;CPagina &amp;P di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IT398"/>
  <sheetViews>
    <sheetView showZeros="0" zoomScale="85" zoomScaleNormal="85" zoomScaleSheetLayoutView="80" workbookViewId="0" topLeftCell="A1">
      <selection activeCell="D2" sqref="D2:E2"/>
    </sheetView>
  </sheetViews>
  <sheetFormatPr defaultColWidth="9.140625" defaultRowHeight="12.75"/>
  <cols>
    <col min="1" max="1" width="70.28125" style="43" bestFit="1" customWidth="1"/>
    <col min="2" max="2" width="14.00390625" style="43" customWidth="1"/>
    <col min="3" max="3" width="13.57421875" style="43" customWidth="1"/>
    <col min="4" max="5" width="13.7109375" style="44" customWidth="1"/>
    <col min="6" max="6" width="12.28125" style="0" bestFit="1" customWidth="1"/>
    <col min="7" max="7" width="54.421875" style="0" bestFit="1" customWidth="1"/>
    <col min="8" max="8" width="15.00390625" style="0" customWidth="1"/>
    <col min="9" max="9" width="16.28125" style="0" customWidth="1"/>
    <col min="10" max="10" width="12.7109375" style="0" customWidth="1"/>
    <col min="11" max="11" width="13.421875" style="0" customWidth="1"/>
    <col min="13" max="13" width="9.8515625" style="0" bestFit="1" customWidth="1"/>
    <col min="14" max="14" width="12.8515625" style="0" customWidth="1"/>
    <col min="15" max="15" width="9.8515625" style="0" bestFit="1" customWidth="1"/>
  </cols>
  <sheetData>
    <row r="1" spans="1:11" ht="32.25" thickBot="1">
      <c r="A1" s="463" t="s">
        <v>749</v>
      </c>
      <c r="B1" s="464"/>
      <c r="C1" s="464"/>
      <c r="D1" s="464"/>
      <c r="E1" s="465"/>
      <c r="F1" s="208"/>
      <c r="G1" s="463" t="s">
        <v>749</v>
      </c>
      <c r="H1" s="464"/>
      <c r="I1" s="464"/>
      <c r="J1" s="464"/>
      <c r="K1" s="465"/>
    </row>
    <row r="2" spans="1:11" ht="15" customHeight="1">
      <c r="A2" s="87" t="s">
        <v>750</v>
      </c>
      <c r="B2" s="157"/>
      <c r="C2" s="157"/>
      <c r="D2" s="88" t="s">
        <v>1125</v>
      </c>
      <c r="E2" s="245" t="s">
        <v>1126</v>
      </c>
      <c r="G2" s="8" t="s">
        <v>815</v>
      </c>
      <c r="H2" s="161"/>
      <c r="I2" s="161"/>
      <c r="J2" s="88" t="s">
        <v>1125</v>
      </c>
      <c r="K2" s="245" t="s">
        <v>1126</v>
      </c>
    </row>
    <row r="3" spans="1:11" ht="13.5" customHeight="1">
      <c r="A3" s="89" t="s">
        <v>751</v>
      </c>
      <c r="B3" s="158"/>
      <c r="C3" s="158"/>
      <c r="D3" s="9"/>
      <c r="E3" s="246"/>
      <c r="G3" s="89" t="s">
        <v>816</v>
      </c>
      <c r="H3" s="158"/>
      <c r="I3" s="158"/>
      <c r="J3" s="13"/>
      <c r="K3" s="265"/>
    </row>
    <row r="4" spans="1:11" ht="13.5" customHeight="1">
      <c r="A4" s="89" t="s">
        <v>752</v>
      </c>
      <c r="B4" s="158"/>
      <c r="C4" s="158"/>
      <c r="D4" s="10"/>
      <c r="E4" s="247"/>
      <c r="G4" s="14" t="s">
        <v>817</v>
      </c>
      <c r="H4" s="30"/>
      <c r="I4" s="30"/>
      <c r="J4" s="12">
        <f>'Situazione patrimoniale'!G28</f>
        <v>5000000</v>
      </c>
      <c r="K4" s="248">
        <f>'Situazione patrimoniale'!H28</f>
        <v>5000000</v>
      </c>
    </row>
    <row r="5" spans="1:11" ht="13.5" customHeight="1">
      <c r="A5" s="11" t="s">
        <v>753</v>
      </c>
      <c r="B5" s="93"/>
      <c r="C5" s="93"/>
      <c r="D5" s="12"/>
      <c r="E5" s="248"/>
      <c r="G5" s="14" t="s">
        <v>818</v>
      </c>
      <c r="H5" s="30"/>
      <c r="I5" s="30"/>
      <c r="J5" s="12">
        <f>'Situazione patrimoniale'!G34</f>
        <v>0</v>
      </c>
      <c r="K5" s="248">
        <f>'Situazione patrimoniale'!H34</f>
        <v>0</v>
      </c>
    </row>
    <row r="6" spans="1:11" ht="13.5" customHeight="1">
      <c r="A6" s="207" t="s">
        <v>754</v>
      </c>
      <c r="B6" s="93"/>
      <c r="C6" s="93"/>
      <c r="D6" s="12"/>
      <c r="E6" s="248"/>
      <c r="G6" s="14" t="s">
        <v>819</v>
      </c>
      <c r="H6" s="30"/>
      <c r="I6" s="30"/>
      <c r="J6" s="12">
        <f>'Situazione patrimoniale'!G42</f>
        <v>0</v>
      </c>
      <c r="K6" s="248">
        <f>'Situazione patrimoniale'!H42</f>
        <v>0</v>
      </c>
    </row>
    <row r="7" spans="1:254" ht="13.5" customHeight="1">
      <c r="A7" s="89" t="s">
        <v>1101</v>
      </c>
      <c r="B7" s="158"/>
      <c r="C7" s="158"/>
      <c r="D7" s="13"/>
      <c r="E7" s="249"/>
      <c r="G7" s="14" t="s">
        <v>820</v>
      </c>
      <c r="H7" s="30"/>
      <c r="I7" s="30"/>
      <c r="J7" s="12">
        <f>'Situazione patrimoniale'!G29</f>
        <v>333000</v>
      </c>
      <c r="K7" s="248">
        <f>'Situazione patrimoniale'!H29</f>
        <v>300000</v>
      </c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11" ht="13.5" customHeight="1">
      <c r="A8" s="91" t="s">
        <v>755</v>
      </c>
      <c r="B8" s="159"/>
      <c r="C8" s="159"/>
      <c r="D8" s="13"/>
      <c r="E8" s="249"/>
      <c r="G8" s="14" t="s">
        <v>821</v>
      </c>
      <c r="H8" s="30"/>
      <c r="I8" s="30"/>
      <c r="J8" s="12"/>
      <c r="K8" s="248">
        <f>'Situazione patrimoniale'!H38</f>
        <v>0</v>
      </c>
    </row>
    <row r="9" spans="1:11" ht="13.5" customHeight="1">
      <c r="A9" s="14" t="s">
        <v>756</v>
      </c>
      <c r="B9" s="30"/>
      <c r="C9" s="30"/>
      <c r="D9" s="12">
        <f>('Situazione patrimoniale'!C5+'Situazione patrimoniale'!C6)-('Situazione patrimoniale'!G5+'Situazione patrimoniale'!G6)</f>
        <v>0</v>
      </c>
      <c r="E9" s="248">
        <f>('Situazione patrimoniale'!D5+'Situazione patrimoniale'!D6)-('Situazione patrimoniale'!H5+'Situazione patrimoniale'!H6)</f>
        <v>0</v>
      </c>
      <c r="G9" s="14" t="s">
        <v>822</v>
      </c>
      <c r="H9" s="30"/>
      <c r="I9" s="30"/>
      <c r="J9" s="12">
        <f>'Situazione patrimoniale'!G30</f>
        <v>0</v>
      </c>
      <c r="K9" s="248">
        <f>'Situazione patrimoniale'!H30</f>
        <v>0</v>
      </c>
    </row>
    <row r="10" spans="1:11" ht="13.5" customHeight="1">
      <c r="A10" s="14" t="s">
        <v>757</v>
      </c>
      <c r="B10" s="30"/>
      <c r="C10" s="30"/>
      <c r="D10" s="12">
        <f>('Situazione patrimoniale'!C7+'Situazione patrimoniale'!C8)-('Situazione patrimoniale'!G7+'Situazione patrimoniale'!G8)</f>
        <v>0</v>
      </c>
      <c r="E10" s="248">
        <f>('Situazione patrimoniale'!D7+'Situazione patrimoniale'!D8)-('Situazione patrimoniale'!H7+'Situazione patrimoniale'!H8)</f>
        <v>0</v>
      </c>
      <c r="G10" s="14" t="s">
        <v>823</v>
      </c>
      <c r="H10" s="30"/>
      <c r="I10" s="30"/>
      <c r="J10" s="18">
        <f>'Situazione patrimoniale'!G31+'Situazione patrimoniale'!G33+'Situazione patrimoniale'!G35+'Situazione patrimoniale'!G36+'Situazione patrimoniale'!G37+'Situazione patrimoniale'!G39</f>
        <v>267000</v>
      </c>
      <c r="K10" s="252">
        <f>'Situazione patrimoniale'!H31+'Situazione patrimoniale'!H33+'Situazione patrimoniale'!H35+'Situazione patrimoniale'!H36+'Situazione patrimoniale'!H37+'Situazione patrimoniale'!H39</f>
        <v>200000</v>
      </c>
    </row>
    <row r="11" spans="1:11" ht="13.5" customHeight="1">
      <c r="A11" s="14" t="s">
        <v>758</v>
      </c>
      <c r="B11" s="30"/>
      <c r="C11" s="30"/>
      <c r="D11" s="12">
        <f>'Situazione patrimoniale'!C10+'Situazione patrimoniale'!C9-'Situazione patrimoniale'!G9-'Situazione patrimoniale'!G10</f>
        <v>560000</v>
      </c>
      <c r="E11" s="248">
        <f>'Situazione patrimoniale'!D10+'Situazione patrimoniale'!D9-'Situazione patrimoniale'!H9-'Situazione patrimoniale'!H10</f>
        <v>600000</v>
      </c>
      <c r="G11" s="14" t="s">
        <v>824</v>
      </c>
      <c r="H11" s="30"/>
      <c r="I11" s="30"/>
      <c r="J11" s="12">
        <f>'Situazione patrimoniale'!G32</f>
        <v>0</v>
      </c>
      <c r="K11" s="248">
        <f>'Situazione patrimoniale'!H32</f>
        <v>0</v>
      </c>
    </row>
    <row r="12" spans="1:11" ht="13.5" customHeight="1">
      <c r="A12" s="14" t="s">
        <v>759</v>
      </c>
      <c r="B12" s="30"/>
      <c r="C12" s="30"/>
      <c r="D12" s="12">
        <f>'Situazione patrimoniale'!C11-'Situazione patrimoniale'!G11</f>
        <v>0</v>
      </c>
      <c r="E12" s="248">
        <f>'Situazione patrimoniale'!D11-'Situazione patrimoniale'!H11</f>
        <v>0</v>
      </c>
      <c r="G12" s="14" t="s">
        <v>825</v>
      </c>
      <c r="H12" s="30"/>
      <c r="I12" s="30"/>
      <c r="J12" s="12"/>
      <c r="K12" s="248"/>
    </row>
    <row r="13" spans="1:11" ht="13.5" customHeight="1">
      <c r="A13" s="14" t="s">
        <v>760</v>
      </c>
      <c r="B13" s="30"/>
      <c r="C13" s="30"/>
      <c r="D13" s="12">
        <f>'Situazione patrimoniale'!C12-'Situazione patrimoniale'!G12</f>
        <v>0</v>
      </c>
      <c r="E13" s="248">
        <f>'Situazione patrimoniale'!D12-'Situazione patrimoniale'!H12</f>
        <v>0</v>
      </c>
      <c r="G13" s="14" t="s">
        <v>826</v>
      </c>
      <c r="H13" s="30"/>
      <c r="I13" s="30"/>
      <c r="J13" s="12">
        <f>IF('Situazione patrimoniale'!C112&gt;0,-'Situazione patrimoniale'!C112,'Situazione patrimoniale'!G44)</f>
        <v>0</v>
      </c>
      <c r="K13" s="248">
        <f>IF('Situazione patrimoniale'!D112&gt;0,-'Situazione patrimoniale'!D112,'Situazione patrimoniale'!H44)</f>
        <v>0</v>
      </c>
    </row>
    <row r="14" spans="1:15" ht="13.5" customHeight="1" thickBot="1">
      <c r="A14" s="14" t="s">
        <v>761</v>
      </c>
      <c r="B14" s="30"/>
      <c r="C14" s="30"/>
      <c r="D14" s="12">
        <f>'Situazione patrimoniale'!C14</f>
        <v>0</v>
      </c>
      <c r="E14" s="248">
        <f>'Situazione patrimoniale'!D14</f>
        <v>0</v>
      </c>
      <c r="G14" s="107" t="s">
        <v>827</v>
      </c>
      <c r="H14" s="60"/>
      <c r="I14" s="162"/>
      <c r="J14" s="32">
        <f>'Situazione patrimoniale'!G43</f>
        <v>784000</v>
      </c>
      <c r="K14" s="266">
        <f>IF('Situazione patrimoniale'!D110="",'Situazione patrimoniale'!H43,IF('Situazione patrimoniale'!H43="",-'Situazione patrimoniale'!D110))</f>
        <v>660000</v>
      </c>
      <c r="O14" s="17"/>
    </row>
    <row r="15" spans="1:11" ht="13.5" customHeight="1" thickTop="1">
      <c r="A15" s="14" t="s">
        <v>762</v>
      </c>
      <c r="B15" s="30"/>
      <c r="C15" s="30"/>
      <c r="D15" s="15"/>
      <c r="E15" s="250"/>
      <c r="G15" s="21" t="s">
        <v>828</v>
      </c>
      <c r="H15" s="27"/>
      <c r="I15" s="27"/>
      <c r="J15" s="22">
        <f>SUM(J4:J14)</f>
        <v>6384000</v>
      </c>
      <c r="K15" s="256">
        <f>SUM(K4:K14)</f>
        <v>6160000</v>
      </c>
    </row>
    <row r="16" spans="1:11" ht="13.5" customHeight="1">
      <c r="A16" s="89" t="s">
        <v>763</v>
      </c>
      <c r="B16" s="158"/>
      <c r="C16" s="158"/>
      <c r="D16" s="16">
        <f>SUM(D9:D15)</f>
        <v>560000</v>
      </c>
      <c r="E16" s="251">
        <f>SUM(E9:E15)</f>
        <v>600000</v>
      </c>
      <c r="G16" s="89" t="s">
        <v>829</v>
      </c>
      <c r="H16" s="158"/>
      <c r="I16" s="158"/>
      <c r="J16" s="13"/>
      <c r="K16" s="249"/>
    </row>
    <row r="17" spans="1:11" ht="13.5" customHeight="1">
      <c r="A17" s="91" t="s">
        <v>764</v>
      </c>
      <c r="B17" s="159"/>
      <c r="C17" s="159"/>
      <c r="D17" s="13"/>
      <c r="E17" s="249"/>
      <c r="G17" s="14" t="s">
        <v>830</v>
      </c>
      <c r="H17" s="30"/>
      <c r="I17" s="30"/>
      <c r="J17" s="12"/>
      <c r="K17" s="248"/>
    </row>
    <row r="18" spans="1:13" ht="13.5" customHeight="1">
      <c r="A18" s="14" t="s">
        <v>765</v>
      </c>
      <c r="B18" s="30"/>
      <c r="C18" s="30"/>
      <c r="D18" s="12">
        <f>'Situazione patrimoniale'!C16+'Situazione patrimoniale'!C17-'Situazione patrimoniale'!G15</f>
        <v>779000</v>
      </c>
      <c r="E18" s="248">
        <f>'Situazione patrimoniale'!D16+'Situazione patrimoniale'!D17-'Situazione patrimoniale'!H15</f>
        <v>800000</v>
      </c>
      <c r="G18" s="14" t="s">
        <v>831</v>
      </c>
      <c r="H18" s="30"/>
      <c r="I18" s="30"/>
      <c r="J18" s="12">
        <f>'Situazione patrimoniale'!G47+'Situazione patrimoniale'!G48</f>
        <v>25000</v>
      </c>
      <c r="K18" s="248">
        <f>'Situazione patrimoniale'!H47+'Situazione patrimoniale'!H48</f>
        <v>20000</v>
      </c>
      <c r="M18" s="17"/>
    </row>
    <row r="19" spans="1:11" ht="13.5" customHeight="1">
      <c r="A19" s="14" t="s">
        <v>766</v>
      </c>
      <c r="B19" s="30"/>
      <c r="C19" s="30"/>
      <c r="D19" s="12">
        <f>'Situazione patrimoniale'!C18-'Situazione patrimoniale'!G16</f>
        <v>5303000</v>
      </c>
      <c r="E19" s="248">
        <f>'Situazione patrimoniale'!D18-'Situazione patrimoniale'!H16</f>
        <v>3200000</v>
      </c>
      <c r="G19" s="14" t="s">
        <v>924</v>
      </c>
      <c r="H19" s="30"/>
      <c r="I19" s="30"/>
      <c r="J19" s="15">
        <f>'Situazione patrimoniale'!G49+'Situazione patrimoniale'!G51+'Situazione patrimoniale'!G52</f>
        <v>0</v>
      </c>
      <c r="K19" s="250">
        <f>'Situazione patrimoniale'!H49+'Situazione patrimoniale'!H51+'Situazione patrimoniale'!H52</f>
        <v>0</v>
      </c>
    </row>
    <row r="20" spans="1:11" ht="13.5" customHeight="1">
      <c r="A20" s="14" t="s">
        <v>767</v>
      </c>
      <c r="B20" s="30"/>
      <c r="C20" s="30"/>
      <c r="D20" s="12">
        <f>'Situazione patrimoniale'!C19-'Situazione patrimoniale'!G17</f>
        <v>375000</v>
      </c>
      <c r="E20" s="248">
        <f>'Situazione patrimoniale'!D19-'Situazione patrimoniale'!H17</f>
        <v>1500000</v>
      </c>
      <c r="G20" s="21" t="s">
        <v>832</v>
      </c>
      <c r="H20" s="27"/>
      <c r="I20" s="27"/>
      <c r="J20" s="22">
        <f>SUM(J18:J19)</f>
        <v>25000</v>
      </c>
      <c r="K20" s="256">
        <f>SUM(K18:K19)</f>
        <v>20000</v>
      </c>
    </row>
    <row r="21" spans="1:11" ht="13.5" customHeight="1">
      <c r="A21" s="14" t="s">
        <v>768</v>
      </c>
      <c r="B21" s="30"/>
      <c r="C21" s="30"/>
      <c r="D21" s="12">
        <f>'Situazione patrimoniale'!C20+'Situazione patrimoniale'!C21+'Situazione patrimoniale'!C22+'Situazione patrimoniale'!C23-'Situazione patrimoniale'!G18-'Situazione patrimoniale'!G19-'Situazione patrimoniale'!G20-'Situazione patrimoniale'!G21+'Situazione patrimoniale'!C24-'Situazione patrimoniale'!G22-'Situazione patrimoniale'!G23</f>
        <v>375000</v>
      </c>
      <c r="E21" s="248">
        <f>'Situazione patrimoniale'!D20+'Situazione patrimoniale'!D21+'Situazione patrimoniale'!D22+'Situazione patrimoniale'!D23-'Situazione patrimoniale'!H18-'Situazione patrimoniale'!H19-'Situazione patrimoniale'!H20-'Situazione patrimoniale'!H21+'Situazione patrimoniale'!D24-'Situazione patrimoniale'!H22-'Situazione patrimoniale'!H23</f>
        <v>500000</v>
      </c>
      <c r="G21" s="89" t="s">
        <v>833</v>
      </c>
      <c r="H21" s="158"/>
      <c r="I21" s="158"/>
      <c r="J21" s="33">
        <f>'Situazione patrimoniale'!G54+'Situazione patrimoniale'!G55</f>
        <v>412015</v>
      </c>
      <c r="K21" s="267">
        <f>'Situazione patrimoniale'!H54+'Situazione patrimoniale'!H55</f>
        <v>400000</v>
      </c>
    </row>
    <row r="22" spans="1:11" ht="13.5" customHeight="1">
      <c r="A22" s="14" t="s">
        <v>769</v>
      </c>
      <c r="B22" s="30"/>
      <c r="C22" s="30"/>
      <c r="D22" s="15">
        <f>'Situazione patrimoniale'!C26+'Situazione patrimoniale'!C25</f>
        <v>0</v>
      </c>
      <c r="E22" s="250">
        <f>'Situazione patrimoniale'!D26+'Situazione patrimoniale'!D25</f>
        <v>0</v>
      </c>
      <c r="G22" s="89" t="s">
        <v>834</v>
      </c>
      <c r="H22" s="158"/>
      <c r="I22" s="158"/>
      <c r="J22" s="13"/>
      <c r="K22" s="249"/>
    </row>
    <row r="23" spans="1:11" ht="13.5" customHeight="1">
      <c r="A23" s="89" t="s">
        <v>770</v>
      </c>
      <c r="B23" s="158"/>
      <c r="C23" s="158"/>
      <c r="D23" s="16">
        <f>SUM(D17:D22)</f>
        <v>6832000</v>
      </c>
      <c r="E23" s="251">
        <f>SUM(E17:E22)</f>
        <v>6000000</v>
      </c>
      <c r="G23" s="14" t="s">
        <v>835</v>
      </c>
      <c r="H23" s="30"/>
      <c r="I23" s="30"/>
      <c r="J23" s="18">
        <f>H24+H25</f>
        <v>0</v>
      </c>
      <c r="K23" s="252">
        <f>I24+I25</f>
        <v>0</v>
      </c>
    </row>
    <row r="24" spans="1:11" ht="13.5" customHeight="1">
      <c r="A24" s="91" t="s">
        <v>771</v>
      </c>
      <c r="B24" s="159"/>
      <c r="C24" s="159"/>
      <c r="D24" s="13"/>
      <c r="E24" s="249"/>
      <c r="G24" s="11" t="s">
        <v>793</v>
      </c>
      <c r="H24" s="177">
        <f>'Situazione patrimoniale'!G67</f>
        <v>0</v>
      </c>
      <c r="I24" s="177">
        <f>'Situazione patrimoniale'!H67</f>
        <v>0</v>
      </c>
      <c r="J24" s="170"/>
      <c r="K24" s="253"/>
    </row>
    <row r="25" spans="1:11" ht="13.5" customHeight="1">
      <c r="A25" s="14" t="s">
        <v>772</v>
      </c>
      <c r="B25" s="30"/>
      <c r="C25" s="30"/>
      <c r="D25" s="12">
        <f>SUM('Situazione patrimoniale'!C28,'Situazione patrimoniale'!C29,'Situazione patrimoniale'!C30,'Situazione patrimoniale'!C31)</f>
        <v>0</v>
      </c>
      <c r="E25" s="248">
        <f>SUM('Situazione patrimoniale'!D28,'Situazione patrimoniale'!D29,'Situazione patrimoniale'!D30,'Situazione patrimoniale'!D31)</f>
        <v>0</v>
      </c>
      <c r="G25" s="11" t="s">
        <v>794</v>
      </c>
      <c r="H25" s="177">
        <f>'Situazione patrimoniale'!G70</f>
        <v>0</v>
      </c>
      <c r="I25" s="177">
        <f>'Situazione patrimoniale'!H70</f>
        <v>0</v>
      </c>
      <c r="J25" s="170"/>
      <c r="K25" s="253"/>
    </row>
    <row r="26" spans="1:11" ht="13.5" customHeight="1">
      <c r="A26" s="14" t="s">
        <v>773</v>
      </c>
      <c r="B26" s="30"/>
      <c r="C26" s="30"/>
      <c r="D26" s="18">
        <f>'Situazione patrimoniale'!C35+'Situazione patrimoniale'!C34</f>
        <v>0</v>
      </c>
      <c r="E26" s="252">
        <f>'Situazione patrimoniale'!D35+'Situazione patrimoniale'!D34</f>
        <v>0</v>
      </c>
      <c r="G26" s="14" t="s">
        <v>836</v>
      </c>
      <c r="H26" s="169"/>
      <c r="I26" s="169"/>
      <c r="J26" s="35">
        <f>'Situazione patrimoniale'!G68</f>
        <v>0</v>
      </c>
      <c r="K26" s="248">
        <f>'Situazione patrimoniale'!H68</f>
        <v>0</v>
      </c>
    </row>
    <row r="27" spans="1:11" ht="13.5" customHeight="1">
      <c r="A27" s="156" t="s">
        <v>1082</v>
      </c>
      <c r="B27" s="242">
        <f>'Situazione patrimoniale'!C34</f>
        <v>0</v>
      </c>
      <c r="C27" s="242">
        <f>'Situazione patrimoniale'!D34</f>
        <v>0</v>
      </c>
      <c r="D27" s="49"/>
      <c r="E27" s="253"/>
      <c r="G27" s="14" t="s">
        <v>837</v>
      </c>
      <c r="H27" s="30"/>
      <c r="I27" s="30"/>
      <c r="J27" s="35">
        <f>'Situazione patrimoniale'!G64</f>
        <v>0</v>
      </c>
      <c r="K27" s="248">
        <f>'Situazione patrimoniale'!H64</f>
        <v>0</v>
      </c>
    </row>
    <row r="28" spans="1:11" ht="13.5" customHeight="1">
      <c r="A28" s="11" t="s">
        <v>775</v>
      </c>
      <c r="B28" s="242">
        <f>'Situazione patrimoniale'!C35</f>
        <v>0</v>
      </c>
      <c r="C28" s="242">
        <f>'Situazione patrimoniale'!D35</f>
        <v>0</v>
      </c>
      <c r="D28" s="49"/>
      <c r="E28" s="253"/>
      <c r="G28" s="14" t="s">
        <v>838</v>
      </c>
      <c r="H28" s="30"/>
      <c r="I28" s="30"/>
      <c r="J28" s="171">
        <f>H29+H30</f>
        <v>1100000</v>
      </c>
      <c r="K28" s="252">
        <f>I29+I30</f>
        <v>1300000</v>
      </c>
    </row>
    <row r="29" spans="1:11" ht="13.5" customHeight="1">
      <c r="A29" s="14" t="s">
        <v>776</v>
      </c>
      <c r="B29" s="30"/>
      <c r="C29" s="30"/>
      <c r="D29" s="41">
        <f>'Situazione patrimoniale'!C32</f>
        <v>0</v>
      </c>
      <c r="E29" s="254">
        <f>'Situazione patrimoniale'!D32</f>
        <v>0</v>
      </c>
      <c r="G29" s="11" t="s">
        <v>793</v>
      </c>
      <c r="H29" s="177">
        <f>'Situazione patrimoniale'!G57+'Situazione patrimoniale'!G58+'Situazione patrimoniale'!G59+'Situazione patrimoniale'!G61+'Situazione patrimoniale'!G62+'Situazione patrimoniale'!G63+'Situazione patrimoniale'!G60</f>
        <v>124030</v>
      </c>
      <c r="I29" s="177">
        <f>'Situazione patrimoniale'!H57+'Situazione patrimoniale'!H58+'Situazione patrimoniale'!H59+'Situazione patrimoniale'!H61+'Situazione patrimoniale'!H62+'Situazione patrimoniale'!H63+'Situazione patrimoniale'!H60</f>
        <v>324030</v>
      </c>
      <c r="J29" s="170"/>
      <c r="K29" s="253"/>
    </row>
    <row r="30" spans="1:11" ht="13.5" customHeight="1">
      <c r="A30" s="40" t="s">
        <v>969</v>
      </c>
      <c r="B30" s="192"/>
      <c r="C30" s="30"/>
      <c r="D30" s="15">
        <f>'Situazione patrimoniale'!C33</f>
        <v>0</v>
      </c>
      <c r="E30" s="250">
        <f>'Situazione patrimoniale'!D33</f>
        <v>0</v>
      </c>
      <c r="G30" s="11" t="s">
        <v>794</v>
      </c>
      <c r="H30" s="177">
        <f>'Situazione patrimoniale'!G69</f>
        <v>975970</v>
      </c>
      <c r="I30" s="177">
        <f>'Situazione patrimoniale'!H69</f>
        <v>975970</v>
      </c>
      <c r="J30" s="170"/>
      <c r="K30" s="253"/>
    </row>
    <row r="31" spans="1:11" ht="13.5" customHeight="1" thickBot="1">
      <c r="A31" s="89" t="s">
        <v>777</v>
      </c>
      <c r="B31" s="158"/>
      <c r="C31" s="158"/>
      <c r="D31" s="20">
        <f>SUM(D25:D30)</f>
        <v>0</v>
      </c>
      <c r="E31" s="255">
        <f>SUM(E25:E30)</f>
        <v>0</v>
      </c>
      <c r="G31" s="14" t="s">
        <v>839</v>
      </c>
      <c r="H31" s="30"/>
      <c r="I31" s="30"/>
      <c r="J31" s="35">
        <f>'Situazione patrimoniale'!G65</f>
        <v>0</v>
      </c>
      <c r="K31" s="248">
        <f>'Situazione patrimoniale'!H65</f>
        <v>0</v>
      </c>
    </row>
    <row r="32" spans="1:11" ht="13.5" customHeight="1" thickTop="1">
      <c r="A32" s="21" t="s">
        <v>778</v>
      </c>
      <c r="B32" s="27"/>
      <c r="C32" s="27"/>
      <c r="D32" s="22">
        <f>SUM(D16,D23,D31)</f>
        <v>7392000</v>
      </c>
      <c r="E32" s="256">
        <f>SUM(E16,E23,E31)</f>
        <v>6600000</v>
      </c>
      <c r="G32" s="14" t="s">
        <v>840</v>
      </c>
      <c r="H32" s="30"/>
      <c r="I32" s="30"/>
      <c r="J32" s="35">
        <f>'Situazione patrimoniale'!G79</f>
        <v>0</v>
      </c>
      <c r="K32" s="248"/>
    </row>
    <row r="33" spans="1:11" ht="13.5" customHeight="1">
      <c r="A33" s="89" t="s">
        <v>779</v>
      </c>
      <c r="B33" s="158"/>
      <c r="C33" s="158"/>
      <c r="D33" s="13"/>
      <c r="E33" s="249"/>
      <c r="G33" s="14" t="s">
        <v>841</v>
      </c>
      <c r="H33" s="30"/>
      <c r="I33" s="30"/>
      <c r="J33" s="171">
        <f>H34+H35</f>
        <v>3052550</v>
      </c>
      <c r="K33" s="252">
        <f>I34+I35</f>
        <v>2400000</v>
      </c>
    </row>
    <row r="34" spans="1:11" ht="13.5" customHeight="1">
      <c r="A34" s="91" t="s">
        <v>780</v>
      </c>
      <c r="B34" s="159"/>
      <c r="C34" s="159"/>
      <c r="D34" s="13"/>
      <c r="E34" s="249"/>
      <c r="G34" s="11" t="s">
        <v>774</v>
      </c>
      <c r="H34" s="177">
        <f>'Situazione patrimoniale'!G72+'Situazione patrimoniale'!G73+'Situazione patrimoniale'!G74</f>
        <v>3052550</v>
      </c>
      <c r="I34" s="177">
        <f>'Situazione patrimoniale'!H72+'Situazione patrimoniale'!H73+'Situazione patrimoniale'!H74</f>
        <v>2400000</v>
      </c>
      <c r="J34" s="170"/>
      <c r="K34" s="253"/>
    </row>
    <row r="35" spans="1:11" ht="13.5" customHeight="1">
      <c r="A35" s="14" t="s">
        <v>781</v>
      </c>
      <c r="B35" s="30"/>
      <c r="C35" s="30"/>
      <c r="D35" s="12">
        <f>SUM('Situazione patrimoniale'!C37,'Situazione patrimoniale'!C38,'Situazione patrimoniale'!C39)</f>
        <v>544000</v>
      </c>
      <c r="E35" s="248">
        <f>SUM('Situazione patrimoniale'!D37,'Situazione patrimoniale'!D38,'Situazione patrimoniale'!D39)</f>
        <v>270000</v>
      </c>
      <c r="G35" s="11" t="s">
        <v>775</v>
      </c>
      <c r="H35" s="177">
        <f>'Situazione patrimoniale'!G80</f>
        <v>0</v>
      </c>
      <c r="I35" s="177">
        <f>'Situazione patrimoniale'!H80</f>
        <v>0</v>
      </c>
      <c r="J35" s="170"/>
      <c r="K35" s="253"/>
    </row>
    <row r="36" spans="1:11" ht="13.5" customHeight="1">
      <c r="A36" s="14" t="s">
        <v>782</v>
      </c>
      <c r="B36" s="30"/>
      <c r="C36" s="30"/>
      <c r="D36" s="12">
        <f>SUM('Situazione patrimoniale'!C40,'Situazione patrimoniale'!C41)</f>
        <v>0</v>
      </c>
      <c r="E36" s="248">
        <f>SUM('Situazione patrimoniale'!D40,'Situazione patrimoniale'!D41)</f>
        <v>0</v>
      </c>
      <c r="G36" s="14" t="s">
        <v>842</v>
      </c>
      <c r="H36" s="30"/>
      <c r="I36" s="30"/>
      <c r="J36" s="35">
        <f>'Situazione patrimoniale'!G75</f>
        <v>0</v>
      </c>
      <c r="K36" s="248"/>
    </row>
    <row r="37" spans="1:11" ht="13.5" customHeight="1">
      <c r="A37" s="14" t="s">
        <v>783</v>
      </c>
      <c r="B37" s="30"/>
      <c r="C37" s="30"/>
      <c r="D37" s="12">
        <f>'Situazione patrimoniale'!C44</f>
        <v>0</v>
      </c>
      <c r="E37" s="248">
        <f>'Situazione patrimoniale'!D44</f>
        <v>0</v>
      </c>
      <c r="G37" s="14" t="s">
        <v>843</v>
      </c>
      <c r="H37" s="30"/>
      <c r="I37" s="30"/>
      <c r="J37" s="35">
        <f>'Situazione patrimoniale'!G76</f>
        <v>0</v>
      </c>
      <c r="K37" s="248">
        <f>'Situazione patrimoniale'!H76</f>
        <v>0</v>
      </c>
    </row>
    <row r="38" spans="1:11" ht="13.5" customHeight="1">
      <c r="A38" s="14" t="s">
        <v>784</v>
      </c>
      <c r="B38" s="30"/>
      <c r="C38" s="30"/>
      <c r="D38" s="12">
        <f>SUM('Situazione patrimoniale'!C42,'Situazione patrimoniale'!C43)</f>
        <v>1306000</v>
      </c>
      <c r="E38" s="248">
        <f>SUM('Situazione patrimoniale'!D42,'Situazione patrimoniale'!D43)</f>
        <v>1190000</v>
      </c>
      <c r="G38" s="14" t="s">
        <v>844</v>
      </c>
      <c r="H38" s="30"/>
      <c r="I38" s="30"/>
      <c r="J38" s="35">
        <f>'Situazione patrimoniale'!G77</f>
        <v>0</v>
      </c>
      <c r="K38" s="248">
        <f>'Situazione patrimoniale'!H77</f>
        <v>0</v>
      </c>
    </row>
    <row r="39" spans="1:11" ht="13.5" customHeight="1">
      <c r="A39" s="14" t="s">
        <v>785</v>
      </c>
      <c r="B39" s="30"/>
      <c r="C39" s="30"/>
      <c r="D39" s="15">
        <f>'Situazione patrimoniale'!C45</f>
        <v>0</v>
      </c>
      <c r="E39" s="250">
        <f>'Situazione patrimoniale'!D45</f>
        <v>0</v>
      </c>
      <c r="G39" s="14" t="s">
        <v>845</v>
      </c>
      <c r="H39" s="30"/>
      <c r="I39" s="30"/>
      <c r="J39" s="35">
        <f>'Situazione patrimoniale'!G78</f>
        <v>0</v>
      </c>
      <c r="K39" s="248">
        <f>'Situazione patrimoniale'!H78</f>
        <v>0</v>
      </c>
    </row>
    <row r="40" spans="1:11" ht="13.5" customHeight="1">
      <c r="A40" s="89" t="s">
        <v>763</v>
      </c>
      <c r="B40" s="158"/>
      <c r="C40" s="158"/>
      <c r="D40" s="16">
        <f>SUM(D35:D39)</f>
        <v>1850000</v>
      </c>
      <c r="E40" s="251">
        <f>SUM(E35:E39)</f>
        <v>1460000</v>
      </c>
      <c r="G40" s="14" t="s">
        <v>846</v>
      </c>
      <c r="H40" s="30"/>
      <c r="I40" s="30"/>
      <c r="J40" s="171">
        <f>H41+H42</f>
        <v>241000</v>
      </c>
      <c r="K40" s="252">
        <f>I41+I42</f>
        <v>122000</v>
      </c>
    </row>
    <row r="41" spans="1:11" ht="13.5" customHeight="1">
      <c r="A41" s="91" t="s">
        <v>786</v>
      </c>
      <c r="B41" s="159"/>
      <c r="C41" s="159"/>
      <c r="D41" s="13"/>
      <c r="E41" s="249"/>
      <c r="G41" s="11" t="s">
        <v>774</v>
      </c>
      <c r="H41" s="177">
        <f>'Situazione patrimoniale'!G82+'Situazione patrimoniale'!G83+'Situazione patrimoniale'!G84+'Situazione patrimoniale'!G85+'Situazione patrimoniale'!G86+'Situazione patrimoniale'!G87+'Situazione patrimoniale'!G88</f>
        <v>241000</v>
      </c>
      <c r="I41" s="177">
        <f>'Situazione patrimoniale'!H82+'Situazione patrimoniale'!H83+'Situazione patrimoniale'!H84+'Situazione patrimoniale'!H85+'Situazione patrimoniale'!H86+'Situazione patrimoniale'!H87+'Situazione patrimoniale'!H88</f>
        <v>122000</v>
      </c>
      <c r="J41" s="170"/>
      <c r="K41" s="253"/>
    </row>
    <row r="42" spans="1:11" ht="13.5" customHeight="1">
      <c r="A42" s="14" t="s">
        <v>787</v>
      </c>
      <c r="B42" s="30"/>
      <c r="C42" s="30"/>
      <c r="D42" s="18">
        <f>B43+B44-'Situazione patrimoniale'!G25-'Situazione patrimoniale'!G24</f>
        <v>3000000</v>
      </c>
      <c r="E42" s="252">
        <f>C43+C44-'Situazione patrimoniale'!H25-'Situazione patrimoniale'!H24</f>
        <v>2880000</v>
      </c>
      <c r="G42" s="11" t="s">
        <v>775</v>
      </c>
      <c r="H42" s="177">
        <f>'Situazione patrimoniale'!G89</f>
        <v>0</v>
      </c>
      <c r="I42" s="177">
        <f>'Situazione patrimoniale'!H89</f>
        <v>0</v>
      </c>
      <c r="J42" s="170"/>
      <c r="K42" s="253"/>
    </row>
    <row r="43" spans="1:11" ht="13.5" customHeight="1">
      <c r="A43" s="207" t="s">
        <v>774</v>
      </c>
      <c r="B43" s="177">
        <f>'Situazione patrimoniale'!C47+'Situazione patrimoniale'!C48+'Situazione patrimoniale'!C49+'Situazione patrimoniale'!C50+'Situazione patrimoniale'!C54+'Situazione patrimoniale'!C56+'Situazione patrimoniale'!C57+'Situazione patrimoniale'!C58+'Situazione patrimoniale'!C59+'Situazione patrimoniale'!C60+'Situazione patrimoniale'!C61</f>
        <v>3000000</v>
      </c>
      <c r="C43" s="177">
        <f>'Situazione patrimoniale'!D47+'Situazione patrimoniale'!D48+'Situazione patrimoniale'!D49+'Situazione patrimoniale'!D50+'Situazione patrimoniale'!D54+'Situazione patrimoniale'!D56+'Situazione patrimoniale'!D57+'Situazione patrimoniale'!D58+'Situazione patrimoniale'!D59+'Situazione patrimoniale'!D60+'Situazione patrimoniale'!D61</f>
        <v>2880000</v>
      </c>
      <c r="D43" s="168"/>
      <c r="E43" s="257"/>
      <c r="G43" s="14" t="s">
        <v>847</v>
      </c>
      <c r="H43" s="30"/>
      <c r="I43" s="30"/>
      <c r="J43" s="171">
        <f>H44+H45</f>
        <v>485435</v>
      </c>
      <c r="K43" s="252">
        <f>I44+I45</f>
        <v>400000</v>
      </c>
    </row>
    <row r="44" spans="1:11" ht="13.5" customHeight="1">
      <c r="A44" s="207" t="s">
        <v>775</v>
      </c>
      <c r="B44" s="177">
        <f>'Situazione patrimoniale'!C62</f>
        <v>0</v>
      </c>
      <c r="C44" s="177">
        <f>'Situazione patrimoniale'!D62</f>
        <v>0</v>
      </c>
      <c r="D44" s="167"/>
      <c r="E44" s="258"/>
      <c r="G44" s="11" t="s">
        <v>774</v>
      </c>
      <c r="H44" s="177">
        <f>'Situazione patrimoniale'!G91</f>
        <v>485435</v>
      </c>
      <c r="I44" s="177">
        <f>'Situazione patrimoniale'!H91</f>
        <v>400000</v>
      </c>
      <c r="J44" s="170"/>
      <c r="K44" s="253"/>
    </row>
    <row r="45" spans="1:11" ht="13.5" customHeight="1">
      <c r="A45" s="40" t="s">
        <v>788</v>
      </c>
      <c r="B45" s="30"/>
      <c r="C45" s="30"/>
      <c r="D45" s="12">
        <f>'Situazione patrimoniale'!C51</f>
        <v>0</v>
      </c>
      <c r="E45" s="248">
        <f>'Situazione patrimoniale'!D51</f>
        <v>0</v>
      </c>
      <c r="G45" s="11" t="s">
        <v>775</v>
      </c>
      <c r="H45" s="177">
        <f>'Situazione patrimoniale'!G92</f>
        <v>0</v>
      </c>
      <c r="I45" s="177">
        <f>'Situazione patrimoniale'!H92</f>
        <v>0</v>
      </c>
      <c r="J45" s="170"/>
      <c r="K45" s="253"/>
    </row>
    <row r="46" spans="1:11" ht="13.5" customHeight="1">
      <c r="A46" s="207" t="s">
        <v>774</v>
      </c>
      <c r="B46" s="30"/>
      <c r="C46" s="30"/>
      <c r="D46" s="12"/>
      <c r="E46" s="248"/>
      <c r="G46" s="11"/>
      <c r="H46" s="202"/>
      <c r="I46" s="202"/>
      <c r="J46" s="170"/>
      <c r="K46" s="253"/>
    </row>
    <row r="47" spans="1:11" ht="13.5" customHeight="1">
      <c r="A47" s="11" t="s">
        <v>775</v>
      </c>
      <c r="B47" s="30"/>
      <c r="C47" s="30"/>
      <c r="D47" s="12"/>
      <c r="E47" s="248"/>
      <c r="G47" s="11"/>
      <c r="H47" s="202"/>
      <c r="I47" s="202"/>
      <c r="J47" s="170"/>
      <c r="K47" s="253"/>
    </row>
    <row r="48" spans="1:11" ht="13.5" customHeight="1">
      <c r="A48" s="14" t="s">
        <v>330</v>
      </c>
      <c r="B48" s="30"/>
      <c r="C48" s="30"/>
      <c r="D48" s="73">
        <f>'Situazione patrimoniale'!C52+'Situazione patrimoniale'!C51+'Situazione patrimoniale'!C53</f>
        <v>0</v>
      </c>
      <c r="E48" s="259">
        <f>'Situazione patrimoniale'!D52</f>
        <v>0</v>
      </c>
      <c r="G48" s="14" t="s">
        <v>848</v>
      </c>
      <c r="H48" s="30"/>
      <c r="I48" s="30"/>
      <c r="J48" s="179">
        <f>H49+H50</f>
        <v>600000</v>
      </c>
      <c r="K48" s="259">
        <f>I49+I50</f>
        <v>180000</v>
      </c>
    </row>
    <row r="49" spans="1:11" ht="13.5" customHeight="1">
      <c r="A49" s="14"/>
      <c r="B49" s="58"/>
      <c r="C49" s="58"/>
      <c r="D49" s="12"/>
      <c r="E49" s="248"/>
      <c r="G49" s="11" t="s">
        <v>774</v>
      </c>
      <c r="H49" s="177">
        <f>'Situazione patrimoniale'!G93+'Situazione patrimoniale'!G94+'Situazione patrimoniale'!G95+'Situazione patrimoniale'!G96+'Situazione patrimoniale'!G97+'Situazione patrimoniale'!G98+'Situazione patrimoniale'!G99+'Situazione patrimoniale'!G100+'Situazione patrimoniale'!G101+'Situazione patrimoniale'!G102+'Situazione patrimoniale'!G103+'Situazione patrimoniale'!G104+'Situazione patrimoniale'!G105+'Situazione patrimoniale'!G106+'Situazione patrimoniale'!G108+'Situazione patrimoniale'!G109+'Situazione patrimoniale'!G107</f>
        <v>600000</v>
      </c>
      <c r="I49" s="177">
        <f>'Situazione patrimoniale'!H93+'Situazione patrimoniale'!H94+'Situazione patrimoniale'!H95+'Situazione patrimoniale'!H96+'Situazione patrimoniale'!H97+'Situazione patrimoniale'!H98+'Situazione patrimoniale'!H99+'Situazione patrimoniale'!H100+'Situazione patrimoniale'!H101+'Situazione patrimoniale'!H102+'Situazione patrimoniale'!H103+'Situazione patrimoniale'!H104+'Situazione patrimoniale'!H105+'Situazione patrimoniale'!H106+'Situazione patrimoniale'!H108+'Situazione patrimoniale'!H109</f>
        <v>180000</v>
      </c>
      <c r="J49" s="181"/>
      <c r="K49" s="257"/>
    </row>
    <row r="50" spans="1:11" ht="13.5" customHeight="1">
      <c r="A50" s="14"/>
      <c r="B50" s="58"/>
      <c r="C50" s="58"/>
      <c r="D50" s="12"/>
      <c r="E50" s="248"/>
      <c r="G50" s="11" t="s">
        <v>775</v>
      </c>
      <c r="H50" s="177">
        <f>'Situazione patrimoniale'!G110</f>
        <v>0</v>
      </c>
      <c r="I50" s="177">
        <f>'Situazione patrimoniale'!H110</f>
        <v>0</v>
      </c>
      <c r="J50" s="182"/>
      <c r="K50" s="258"/>
    </row>
    <row r="51" spans="1:11" ht="13.5" customHeight="1">
      <c r="A51" s="14" t="s">
        <v>789</v>
      </c>
      <c r="B51" s="30"/>
      <c r="C51" s="30"/>
      <c r="D51" s="12">
        <f>'Situazione patrimoniale'!C53</f>
        <v>0</v>
      </c>
      <c r="E51" s="248">
        <f>'Situazione patrimoniale'!D53</f>
        <v>0</v>
      </c>
      <c r="G51" s="21" t="s">
        <v>849</v>
      </c>
      <c r="H51" s="27"/>
      <c r="I51" s="27"/>
      <c r="J51" s="180">
        <f>SUM(J23:J48)</f>
        <v>5478985</v>
      </c>
      <c r="K51" s="256">
        <f>SUM(K23:K48)</f>
        <v>4402000</v>
      </c>
    </row>
    <row r="52" spans="1:11" ht="13.5" customHeight="1">
      <c r="A52" s="14" t="s">
        <v>790</v>
      </c>
      <c r="B52" s="30"/>
      <c r="C52" s="30"/>
      <c r="D52" s="12">
        <f>'Situazione patrimoniale'!C66+'Situazione patrimoniale'!C67</f>
        <v>0</v>
      </c>
      <c r="E52" s="248">
        <f>'Situazione patrimoniale'!D66+'Situazione patrimoniale'!D67</f>
        <v>0</v>
      </c>
      <c r="G52" s="89" t="s">
        <v>850</v>
      </c>
      <c r="H52" s="158"/>
      <c r="I52" s="158"/>
      <c r="J52" s="34"/>
      <c r="K52" s="249"/>
    </row>
    <row r="53" spans="1:11" ht="13.5" customHeight="1">
      <c r="A53" s="14" t="s">
        <v>791</v>
      </c>
      <c r="B53" s="30"/>
      <c r="C53" s="30"/>
      <c r="D53" s="12">
        <f>'Situazione patrimoniale'!C72</f>
        <v>0</v>
      </c>
      <c r="E53" s="248">
        <f>'Situazione patrimoniale'!D72</f>
        <v>0</v>
      </c>
      <c r="G53" s="14" t="s">
        <v>851</v>
      </c>
      <c r="H53" s="30"/>
      <c r="I53" s="30"/>
      <c r="J53" s="35">
        <f>'Situazione patrimoniale'!G112+'Situazione patrimoniale'!G113</f>
        <v>20000</v>
      </c>
      <c r="K53" s="248">
        <f>'Situazione patrimoniale'!H112+'Situazione patrimoniale'!H113</f>
        <v>18000</v>
      </c>
    </row>
    <row r="54" spans="1:14" ht="13.5" customHeight="1" thickBot="1">
      <c r="A54" s="14" t="s">
        <v>792</v>
      </c>
      <c r="B54" s="30"/>
      <c r="C54" s="30"/>
      <c r="D54" s="18">
        <f>B55+B56</f>
        <v>30000</v>
      </c>
      <c r="E54" s="252">
        <f>C55+C56</f>
        <v>20000</v>
      </c>
      <c r="G54" s="14" t="s">
        <v>852</v>
      </c>
      <c r="H54" s="30"/>
      <c r="I54" s="30"/>
      <c r="J54" s="36">
        <f>'Situazione patrimoniale'!G114</f>
        <v>0</v>
      </c>
      <c r="K54" s="268">
        <f>'Situazione patrimoniale'!H114</f>
        <v>0</v>
      </c>
      <c r="N54" s="17"/>
    </row>
    <row r="55" spans="1:11" ht="13.5" customHeight="1" thickBot="1" thickTop="1">
      <c r="A55" s="207" t="s">
        <v>793</v>
      </c>
      <c r="B55" s="177">
        <f>'Situazione patrimoniale'!C74+'Situazione patrimoniale'!C84+'Situazione patrimoniale'!C73+'Situazione patrimoniale'!C82+'Situazione patrimoniale'!C83+'Situazione patrimoniale'!C75</f>
        <v>30000</v>
      </c>
      <c r="C55" s="177">
        <f>'Situazione patrimoniale'!D74+'Situazione patrimoniale'!D84+'Situazione patrimoniale'!D73+'Situazione patrimoniale'!D82+'Situazione patrimoniale'!D83+'Situazione patrimoniale'!D75</f>
        <v>20000</v>
      </c>
      <c r="D55" s="49"/>
      <c r="E55" s="253"/>
      <c r="G55" s="21" t="s">
        <v>853</v>
      </c>
      <c r="H55" s="27"/>
      <c r="I55" s="27"/>
      <c r="J55" s="172">
        <f>SUM(J53:J54)</f>
        <v>20000</v>
      </c>
      <c r="K55" s="269">
        <f>SUM(K53:K54)</f>
        <v>18000</v>
      </c>
    </row>
    <row r="56" spans="1:11" ht="13.5" customHeight="1" thickBot="1" thickTop="1">
      <c r="A56" s="11" t="s">
        <v>794</v>
      </c>
      <c r="B56" s="177">
        <f>'Situazione patrimoniale'!C86</f>
        <v>0</v>
      </c>
      <c r="C56" s="177">
        <f>'Situazione patrimoniale'!D86</f>
        <v>0</v>
      </c>
      <c r="D56" s="167"/>
      <c r="E56" s="258"/>
      <c r="G56" s="37" t="s">
        <v>854</v>
      </c>
      <c r="H56" s="163"/>
      <c r="I56" s="163"/>
      <c r="J56" s="173">
        <f>J15+J20+J21+J55+J51</f>
        <v>12320000</v>
      </c>
      <c r="K56" s="270">
        <f>K15+K20+K21+K55+K51</f>
        <v>11000000</v>
      </c>
    </row>
    <row r="57" spans="1:11" ht="13.5" customHeight="1" thickBot="1">
      <c r="A57" s="89" t="s">
        <v>795</v>
      </c>
      <c r="B57" s="158"/>
      <c r="C57" s="158"/>
      <c r="D57" s="16">
        <f>SUM(D42:D56)</f>
        <v>3030000</v>
      </c>
      <c r="E57" s="251">
        <f>SUM(E42:E56)</f>
        <v>2900000</v>
      </c>
      <c r="G57" s="38"/>
      <c r="H57" s="164"/>
      <c r="I57" s="176"/>
      <c r="J57" s="175"/>
      <c r="K57" s="271"/>
    </row>
    <row r="58" spans="1:11" ht="13.5" customHeight="1">
      <c r="A58" s="91" t="s">
        <v>796</v>
      </c>
      <c r="B58" s="159"/>
      <c r="C58" s="159"/>
      <c r="D58" s="13"/>
      <c r="E58" s="249"/>
      <c r="G58" s="90" t="s">
        <v>855</v>
      </c>
      <c r="H58" s="165"/>
      <c r="I58" s="165"/>
      <c r="J58" s="174"/>
      <c r="K58" s="264"/>
    </row>
    <row r="59" spans="1:11" ht="13.5" customHeight="1">
      <c r="A59" s="14" t="s">
        <v>797</v>
      </c>
      <c r="B59" s="30"/>
      <c r="C59" s="30"/>
      <c r="D59" s="12">
        <f>'Situazione patrimoniale'!C88</f>
        <v>0</v>
      </c>
      <c r="E59" s="248">
        <f>'Situazione patrimoniale'!D88</f>
        <v>0</v>
      </c>
      <c r="G59" s="40" t="s">
        <v>856</v>
      </c>
      <c r="H59" s="58"/>
      <c r="I59" s="58"/>
      <c r="J59" s="197">
        <v>0</v>
      </c>
      <c r="K59" s="254">
        <v>0</v>
      </c>
    </row>
    <row r="60" spans="1:11" ht="13.5" customHeight="1">
      <c r="A60" s="14" t="s">
        <v>798</v>
      </c>
      <c r="B60" s="30"/>
      <c r="C60" s="30"/>
      <c r="D60" s="12">
        <f>'Situazione patrimoniale'!C89</f>
        <v>0</v>
      </c>
      <c r="E60" s="248">
        <f>'Situazione patrimoniale'!D89</f>
        <v>0</v>
      </c>
      <c r="G60" s="40" t="s">
        <v>857</v>
      </c>
      <c r="H60" s="58"/>
      <c r="I60" s="58"/>
      <c r="J60" s="95">
        <v>0</v>
      </c>
      <c r="K60" s="250">
        <v>0</v>
      </c>
    </row>
    <row r="61" spans="1:11" ht="13.5" customHeight="1" thickBot="1">
      <c r="A61" s="14" t="s">
        <v>799</v>
      </c>
      <c r="B61" s="30"/>
      <c r="C61" s="30"/>
      <c r="D61" s="12">
        <f>'Situazione patrimoniale'!C90</f>
        <v>0</v>
      </c>
      <c r="E61" s="248">
        <f>'Situazione patrimoniale'!D90</f>
        <v>0</v>
      </c>
      <c r="G61" s="42" t="s">
        <v>858</v>
      </c>
      <c r="H61" s="166"/>
      <c r="I61" s="166"/>
      <c r="J61" s="173"/>
      <c r="K61" s="270"/>
    </row>
    <row r="62" spans="1:5" ht="13.5" customHeight="1">
      <c r="A62" s="14" t="s">
        <v>800</v>
      </c>
      <c r="B62" s="30"/>
      <c r="C62" s="30"/>
      <c r="D62" s="12">
        <f>'Situazione patrimoniale'!C91</f>
        <v>0</v>
      </c>
      <c r="E62" s="248">
        <f>'Situazione patrimoniale'!D91</f>
        <v>0</v>
      </c>
    </row>
    <row r="63" spans="1:5" ht="13.5" customHeight="1">
      <c r="A63" s="40" t="s">
        <v>970</v>
      </c>
      <c r="B63" s="192"/>
      <c r="C63" s="30"/>
      <c r="D63" s="12">
        <f>'Situazione patrimoniale'!C93-'Situazione patrimoniale'!C94</f>
        <v>0</v>
      </c>
      <c r="E63" s="248">
        <f>'Situazione patrimoniale'!D93-'Situazione patrimoniale'!D94</f>
        <v>0</v>
      </c>
    </row>
    <row r="64" spans="1:5" ht="13.5" customHeight="1">
      <c r="A64" s="40" t="s">
        <v>801</v>
      </c>
      <c r="B64" s="30"/>
      <c r="C64" s="30"/>
      <c r="D64" s="15">
        <f>'Situazione patrimoniale'!C92+'Situazione patrimoniale'!C95</f>
        <v>0</v>
      </c>
      <c r="E64" s="250">
        <f>'Situazione patrimoniale'!D92+'Situazione patrimoniale'!D95</f>
        <v>0</v>
      </c>
    </row>
    <row r="65" spans="1:5" ht="13.5" customHeight="1">
      <c r="A65" s="89" t="s">
        <v>802</v>
      </c>
      <c r="B65" s="158"/>
      <c r="C65" s="158"/>
      <c r="D65" s="16">
        <f>SUM(D59:D64)</f>
        <v>0</v>
      </c>
      <c r="E65" s="251">
        <f>SUM(E59:E64)</f>
        <v>0</v>
      </c>
    </row>
    <row r="66" spans="1:5" ht="13.5" customHeight="1">
      <c r="A66" s="91" t="s">
        <v>803</v>
      </c>
      <c r="B66" s="159"/>
      <c r="C66" s="159"/>
      <c r="D66" s="13"/>
      <c r="E66" s="249"/>
    </row>
    <row r="67" spans="1:11" ht="13.5" customHeight="1">
      <c r="A67" s="40" t="s">
        <v>804</v>
      </c>
      <c r="B67" s="30"/>
      <c r="C67" s="30"/>
      <c r="D67" s="12">
        <f>'Situazione patrimoniale'!C97+'Situazione patrimoniale'!C98+'Situazione patrimoniale'!C99</f>
        <v>21000</v>
      </c>
      <c r="E67" s="248">
        <f>'Situazione patrimoniale'!D97+'Situazione patrimoniale'!D98+'Situazione patrimoniale'!D99</f>
        <v>16000</v>
      </c>
      <c r="K67" s="17"/>
    </row>
    <row r="68" spans="1:5" ht="13.5" customHeight="1">
      <c r="A68" s="40" t="s">
        <v>805</v>
      </c>
      <c r="B68" s="30"/>
      <c r="C68" s="30"/>
      <c r="D68" s="12">
        <f>'Situazione patrimoniale'!C101</f>
        <v>2000</v>
      </c>
      <c r="E68" s="248">
        <f>'Situazione patrimoniale'!D101</f>
        <v>2000</v>
      </c>
    </row>
    <row r="69" spans="1:5" ht="13.5" customHeight="1">
      <c r="A69" s="40" t="s">
        <v>806</v>
      </c>
      <c r="B69" s="30"/>
      <c r="C69" s="30"/>
      <c r="D69" s="15">
        <f>'Situazione patrimoniale'!C102+'Situazione patrimoniale'!C100+'Situazione patrimoniale'!C103</f>
        <v>3000</v>
      </c>
      <c r="E69" s="250">
        <f>'Situazione patrimoniale'!D102+'Situazione patrimoniale'!D100</f>
        <v>2000</v>
      </c>
    </row>
    <row r="70" spans="1:5" ht="13.5" customHeight="1" thickBot="1">
      <c r="A70" s="89" t="s">
        <v>807</v>
      </c>
      <c r="B70" s="158"/>
      <c r="C70" s="158"/>
      <c r="D70" s="23">
        <f>SUM(D67:D69)</f>
        <v>26000</v>
      </c>
      <c r="E70" s="260">
        <f>SUM(E67:E69)</f>
        <v>20000</v>
      </c>
    </row>
    <row r="71" spans="1:5" ht="13.5" customHeight="1" thickTop="1">
      <c r="A71" s="21" t="s">
        <v>808</v>
      </c>
      <c r="B71" s="27"/>
      <c r="C71" s="27"/>
      <c r="D71" s="22">
        <f>D40+D57+D65+D70</f>
        <v>4906000</v>
      </c>
      <c r="E71" s="256">
        <f>E40+E57+E65+E70</f>
        <v>4380000</v>
      </c>
    </row>
    <row r="72" spans="1:5" ht="13.5" customHeight="1">
      <c r="A72" s="89" t="s">
        <v>809</v>
      </c>
      <c r="B72" s="158"/>
      <c r="C72" s="158"/>
      <c r="D72" s="24"/>
      <c r="E72" s="261"/>
    </row>
    <row r="73" spans="1:5" ht="13.5" customHeight="1">
      <c r="A73" s="14" t="s">
        <v>810</v>
      </c>
      <c r="B73" s="30"/>
      <c r="C73" s="30"/>
      <c r="D73" s="12">
        <f>'Situazione patrimoniale'!C105+'Situazione patrimoniale'!C106</f>
        <v>22000</v>
      </c>
      <c r="E73" s="248">
        <f>'Situazione patrimoniale'!D105+'Situazione patrimoniale'!D106</f>
        <v>20000</v>
      </c>
    </row>
    <row r="74" spans="1:254" s="1" customFormat="1" ht="13.5" customHeight="1">
      <c r="A74" s="14" t="s">
        <v>811</v>
      </c>
      <c r="B74" s="30"/>
      <c r="C74" s="30"/>
      <c r="D74" s="12">
        <f>'Situazione patrimoniale'!C109</f>
        <v>0</v>
      </c>
      <c r="E74" s="248">
        <f>'Situazione patrimoniale'!D109</f>
        <v>0</v>
      </c>
      <c r="F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</row>
    <row r="75" spans="1:5" s="1" customFormat="1" ht="18" customHeight="1">
      <c r="A75" s="14" t="s">
        <v>812</v>
      </c>
      <c r="B75" s="30"/>
      <c r="C75" s="30"/>
      <c r="D75" s="15">
        <f>'Situazione patrimoniale'!C107</f>
        <v>0</v>
      </c>
      <c r="E75" s="250">
        <f>'Situazione patrimoniale'!D107</f>
        <v>0</v>
      </c>
    </row>
    <row r="76" spans="1:5" ht="13.5" customHeight="1" thickBot="1">
      <c r="A76" s="21" t="s">
        <v>813</v>
      </c>
      <c r="B76" s="27"/>
      <c r="C76" s="27"/>
      <c r="D76" s="26">
        <f>SUM(D73:D75)</f>
        <v>22000</v>
      </c>
      <c r="E76" s="262">
        <f>SUM(E73:E75)</f>
        <v>20000</v>
      </c>
    </row>
    <row r="77" spans="1:5" ht="13.5" customHeight="1" thickBot="1" thickTop="1">
      <c r="A77" s="28" t="s">
        <v>814</v>
      </c>
      <c r="B77" s="160"/>
      <c r="C77" s="160"/>
      <c r="D77" s="29">
        <f>D32+D71+D76</f>
        <v>12320000</v>
      </c>
      <c r="E77" s="263">
        <f>E32+E71+E76</f>
        <v>11000000</v>
      </c>
    </row>
    <row r="78" spans="1:4" ht="13.5" customHeight="1">
      <c r="A78" s="30"/>
      <c r="B78" s="30"/>
      <c r="C78" s="30"/>
      <c r="D78" s="31"/>
    </row>
    <row r="79" ht="13.5" customHeight="1"/>
    <row r="80" ht="13.5" customHeight="1"/>
    <row r="81" ht="13.5" customHeight="1"/>
    <row r="82" ht="13.5" customHeight="1">
      <c r="F82" s="25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>
      <c r="F89" s="17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spans="1:4" s="39" customFormat="1" ht="13.5" customHeight="1">
      <c r="A130" s="43"/>
      <c r="B130" s="43"/>
      <c r="C130" s="43"/>
      <c r="D130" s="44"/>
    </row>
    <row r="131" ht="13.5" customHeight="1"/>
    <row r="132" spans="1:4" ht="13.5" customHeight="1">
      <c r="A132" s="39"/>
      <c r="B132" s="39"/>
      <c r="C132" s="39"/>
      <c r="D132" s="39"/>
    </row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>
      <c r="E362" s="46"/>
    </row>
    <row r="363" ht="11.25" customHeight="1">
      <c r="E363" s="46"/>
    </row>
    <row r="364" spans="1:5" ht="11.25" customHeight="1">
      <c r="A364" s="45"/>
      <c r="B364" s="45"/>
      <c r="C364" s="45"/>
      <c r="D364" s="46"/>
      <c r="E364" s="46"/>
    </row>
    <row r="365" spans="1:5" ht="11.25" customHeight="1">
      <c r="A365" s="45"/>
      <c r="B365" s="45"/>
      <c r="C365" s="45"/>
      <c r="D365" s="46"/>
      <c r="E365" s="46"/>
    </row>
    <row r="366" spans="1:5" ht="11.25" customHeight="1">
      <c r="A366" s="45"/>
      <c r="B366" s="45"/>
      <c r="C366" s="45"/>
      <c r="D366" s="46"/>
      <c r="E366" s="46"/>
    </row>
    <row r="367" spans="1:5" ht="11.25" customHeight="1">
      <c r="A367" s="45"/>
      <c r="B367" s="45"/>
      <c r="C367" s="45"/>
      <c r="D367" s="46"/>
      <c r="E367" s="46"/>
    </row>
    <row r="368" spans="1:5" ht="11.25" customHeight="1">
      <c r="A368" s="45"/>
      <c r="B368" s="45"/>
      <c r="C368" s="45"/>
      <c r="D368" s="46"/>
      <c r="E368" s="46"/>
    </row>
    <row r="369" spans="1:5" ht="11.25" customHeight="1">
      <c r="A369" s="45"/>
      <c r="B369" s="45"/>
      <c r="C369" s="45"/>
      <c r="D369" s="46"/>
      <c r="E369" s="46"/>
    </row>
    <row r="370" spans="1:5" ht="11.25" customHeight="1">
      <c r="A370" s="45"/>
      <c r="B370" s="45"/>
      <c r="C370" s="45"/>
      <c r="D370" s="46"/>
      <c r="E370" s="46"/>
    </row>
    <row r="371" spans="1:5" ht="11.25" customHeight="1">
      <c r="A371" s="45"/>
      <c r="B371" s="45"/>
      <c r="C371" s="45"/>
      <c r="D371" s="46"/>
      <c r="E371" s="46"/>
    </row>
    <row r="372" spans="1:5" ht="11.25" customHeight="1">
      <c r="A372" s="45"/>
      <c r="B372" s="45"/>
      <c r="C372" s="45"/>
      <c r="D372" s="46"/>
      <c r="E372" s="46"/>
    </row>
    <row r="373" spans="1:5" ht="11.25" customHeight="1">
      <c r="A373" s="45"/>
      <c r="B373" s="45"/>
      <c r="C373" s="45"/>
      <c r="D373" s="46"/>
      <c r="E373" s="46"/>
    </row>
    <row r="374" spans="1:5" ht="11.25" customHeight="1">
      <c r="A374" s="45"/>
      <c r="B374" s="45"/>
      <c r="C374" s="45"/>
      <c r="D374" s="46"/>
      <c r="E374" s="46"/>
    </row>
    <row r="375" spans="1:5" ht="11.25" customHeight="1">
      <c r="A375" s="45"/>
      <c r="B375" s="45"/>
      <c r="C375" s="45"/>
      <c r="D375" s="46"/>
      <c r="E375" s="46"/>
    </row>
    <row r="376" spans="1:5" ht="11.25" customHeight="1">
      <c r="A376" s="45"/>
      <c r="B376" s="45"/>
      <c r="C376" s="45"/>
      <c r="D376" s="46"/>
      <c r="E376" s="46"/>
    </row>
    <row r="377" spans="1:5" ht="11.25" customHeight="1">
      <c r="A377" s="45"/>
      <c r="B377" s="45"/>
      <c r="C377" s="45"/>
      <c r="D377" s="46"/>
      <c r="E377" s="46"/>
    </row>
    <row r="378" spans="1:5" ht="11.25" customHeight="1">
      <c r="A378" s="45"/>
      <c r="B378" s="45"/>
      <c r="C378" s="45"/>
      <c r="D378" s="46"/>
      <c r="E378" s="46"/>
    </row>
    <row r="379" spans="1:5" ht="11.25" customHeight="1">
      <c r="A379" s="45"/>
      <c r="B379" s="45"/>
      <c r="C379" s="45"/>
      <c r="D379" s="46"/>
      <c r="E379" s="46"/>
    </row>
    <row r="380" spans="1:5" ht="11.25" customHeight="1">
      <c r="A380" s="45"/>
      <c r="B380" s="45"/>
      <c r="C380" s="45"/>
      <c r="D380" s="46"/>
      <c r="E380" s="46"/>
    </row>
    <row r="381" spans="1:5" ht="11.25" customHeight="1">
      <c r="A381" s="45"/>
      <c r="B381" s="45"/>
      <c r="C381" s="45"/>
      <c r="D381" s="46"/>
      <c r="E381" s="46"/>
    </row>
    <row r="382" spans="1:5" ht="11.25" customHeight="1">
      <c r="A382" s="45"/>
      <c r="B382" s="45"/>
      <c r="C382" s="45"/>
      <c r="D382" s="46"/>
      <c r="E382" s="46"/>
    </row>
    <row r="383" spans="1:5" ht="11.25" customHeight="1">
      <c r="A383" s="45"/>
      <c r="B383" s="45"/>
      <c r="C383" s="45"/>
      <c r="D383" s="46"/>
      <c r="E383" s="46"/>
    </row>
    <row r="384" spans="1:5" ht="11.25" customHeight="1">
      <c r="A384" s="45"/>
      <c r="B384" s="45"/>
      <c r="C384" s="45"/>
      <c r="D384" s="46"/>
      <c r="E384" s="46"/>
    </row>
    <row r="385" spans="1:5" ht="11.25" customHeight="1">
      <c r="A385" s="45"/>
      <c r="B385" s="45"/>
      <c r="C385" s="45"/>
      <c r="D385" s="46"/>
      <c r="E385" s="46"/>
    </row>
    <row r="386" spans="1:5" ht="11.25" customHeight="1">
      <c r="A386" s="45"/>
      <c r="B386" s="45"/>
      <c r="C386" s="45"/>
      <c r="D386" s="46"/>
      <c r="E386" s="46"/>
    </row>
    <row r="387" spans="1:5" ht="11.25" customHeight="1">
      <c r="A387" s="45"/>
      <c r="B387" s="45"/>
      <c r="C387" s="45"/>
      <c r="D387" s="46"/>
      <c r="E387" s="46"/>
    </row>
    <row r="388" spans="1:5" ht="11.25" customHeight="1">
      <c r="A388" s="45"/>
      <c r="B388" s="45"/>
      <c r="C388" s="45"/>
      <c r="D388" s="46"/>
      <c r="E388" s="46"/>
    </row>
    <row r="389" spans="1:5" ht="11.25" customHeight="1">
      <c r="A389" s="45"/>
      <c r="B389" s="45"/>
      <c r="C389" s="45"/>
      <c r="D389" s="46"/>
      <c r="E389" s="46"/>
    </row>
    <row r="390" spans="1:5" ht="11.25" customHeight="1">
      <c r="A390" s="45"/>
      <c r="B390" s="45"/>
      <c r="C390" s="45"/>
      <c r="D390" s="46"/>
      <c r="E390" s="46"/>
    </row>
    <row r="391" spans="1:5" ht="11.25" customHeight="1">
      <c r="A391" s="45"/>
      <c r="B391" s="45"/>
      <c r="C391" s="45"/>
      <c r="D391" s="46"/>
      <c r="E391" s="46"/>
    </row>
    <row r="392" spans="1:5" ht="11.25" customHeight="1">
      <c r="A392" s="45"/>
      <c r="B392" s="45"/>
      <c r="C392" s="45"/>
      <c r="D392" s="46"/>
      <c r="E392" s="46"/>
    </row>
    <row r="393" spans="1:5" ht="11.25" customHeight="1">
      <c r="A393" s="45"/>
      <c r="B393" s="45"/>
      <c r="C393" s="45"/>
      <c r="D393" s="46"/>
      <c r="E393" s="46"/>
    </row>
    <row r="394" spans="1:5" ht="11.25" customHeight="1">
      <c r="A394" s="45"/>
      <c r="B394" s="45"/>
      <c r="C394" s="45"/>
      <c r="D394" s="46"/>
      <c r="E394" s="46"/>
    </row>
    <row r="395" spans="1:5" ht="11.25" customHeight="1">
      <c r="A395" s="45"/>
      <c r="B395" s="45"/>
      <c r="C395" s="45"/>
      <c r="D395" s="46"/>
      <c r="E395" s="46"/>
    </row>
    <row r="396" spans="1:5" ht="11.25" customHeight="1">
      <c r="A396" s="45"/>
      <c r="B396" s="45"/>
      <c r="C396" s="45"/>
      <c r="D396" s="46"/>
      <c r="E396" s="46"/>
    </row>
    <row r="397" spans="1:4" ht="11.25" customHeight="1">
      <c r="A397" s="45"/>
      <c r="B397" s="45"/>
      <c r="C397" s="45"/>
      <c r="D397" s="46"/>
    </row>
    <row r="398" spans="1:4" ht="11.25" customHeight="1">
      <c r="A398" s="45"/>
      <c r="B398" s="45"/>
      <c r="C398" s="45"/>
      <c r="D398" s="46"/>
    </row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</sheetData>
  <mergeCells count="2">
    <mergeCell ref="A1:E1"/>
    <mergeCell ref="G1:K1"/>
  </mergeCells>
  <printOptions/>
  <pageMargins left="0.88" right="0.2362204724409449" top="0.63" bottom="0.46" header="0.31" footer="0.23"/>
  <pageSetup horizontalDpi="600" verticalDpi="600" orientation="portrait" paperSize="9" scale="90" r:id="rId3"/>
  <headerFooter alignWithMargins="0">
    <oddHeader>&amp;LRosa Manghisi VM&amp;R26/04/2005
</oddHeader>
    <oddFooter>&amp;CPagina &amp;P di &amp;N</oddFooter>
  </headerFooter>
  <rowBreaks count="1" manualBreakCount="1">
    <brk id="13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showZeros="0" zoomScale="85" zoomScaleNormal="85" workbookViewId="0" topLeftCell="A1">
      <selection activeCell="D2" sqref="D2:E2"/>
    </sheetView>
  </sheetViews>
  <sheetFormatPr defaultColWidth="9.140625" defaultRowHeight="12.75"/>
  <cols>
    <col min="1" max="1" width="58.8515625" style="0" customWidth="1"/>
    <col min="2" max="2" width="13.140625" style="0" bestFit="1" customWidth="1"/>
    <col min="3" max="3" width="14.8515625" style="0" customWidth="1"/>
    <col min="4" max="4" width="12.7109375" style="0" customWidth="1"/>
    <col min="5" max="5" width="13.57421875" style="0" customWidth="1"/>
    <col min="7" max="7" width="11.57421875" style="0" bestFit="1" customWidth="1"/>
    <col min="8" max="8" width="10.421875" style="0" bestFit="1" customWidth="1"/>
  </cols>
  <sheetData>
    <row r="1" spans="1:5" ht="32.25" thickBot="1">
      <c r="A1" s="466" t="s">
        <v>859</v>
      </c>
      <c r="B1" s="467"/>
      <c r="C1" s="467"/>
      <c r="D1" s="467"/>
      <c r="E1" s="468"/>
    </row>
    <row r="2" spans="1:5" ht="12.75">
      <c r="A2" s="47"/>
      <c r="B2" s="183"/>
      <c r="C2" s="183"/>
      <c r="D2" s="88" t="s">
        <v>1125</v>
      </c>
      <c r="E2" s="245" t="s">
        <v>1126</v>
      </c>
    </row>
    <row r="3" spans="1:5" ht="12.75">
      <c r="A3" s="92" t="s">
        <v>860</v>
      </c>
      <c r="B3" s="184"/>
      <c r="C3" s="184"/>
      <c r="D3" s="13"/>
      <c r="E3" s="272"/>
    </row>
    <row r="4" spans="1:8" ht="12.75">
      <c r="A4" s="14" t="s">
        <v>861</v>
      </c>
      <c r="B4" s="30"/>
      <c r="C4" s="30"/>
      <c r="D4" s="12">
        <f>'Situazione economica'!G5+'Situazione economica'!G6+'Situazione economica'!G7+'Situazione economica'!G8+'Situazione economica'!G9+'Situazione economica'!G10+'Situazione economica'!G11+'Situazione economica'!G12-'Situazione economica'!C10-'Situazione economica'!C11-'Situazione economica'!C12</f>
        <v>14784000</v>
      </c>
      <c r="E4" s="273">
        <f>'Situazione economica'!H5+'Situazione economica'!H6+'Situazione economica'!H7+'Situazione economica'!H8+'Situazione economica'!H9+'Situazione economica'!H10+'Situazione economica'!H11+'Situazione economica'!H12-'Situazione economica'!D10-'Situazione economica'!D11-'Situazione economica'!D12</f>
        <v>13750000</v>
      </c>
      <c r="G4" s="17"/>
      <c r="H4" s="17"/>
    </row>
    <row r="5" spans="1:8" ht="12.75">
      <c r="A5" s="14" t="s">
        <v>862</v>
      </c>
      <c r="B5" s="30"/>
      <c r="C5" s="30"/>
      <c r="D5" s="49">
        <f>'Situazione economica'!G17+'Situazione economica'!G18+'Situazione economica'!G19-'Situazione economica'!C17-'Situazione economica'!C18-'Situazione economica'!C19</f>
        <v>116000</v>
      </c>
      <c r="E5" s="274">
        <f>'Situazione economica'!H17+'Situazione economica'!H18+'Situazione economica'!H19-'Situazione economica'!D17-'Situazione economica'!D18-'Situazione economica'!D19</f>
        <v>90000</v>
      </c>
      <c r="G5" s="17"/>
      <c r="H5" s="17"/>
    </row>
    <row r="6" spans="1:8" ht="12.75">
      <c r="A6" s="14" t="s">
        <v>863</v>
      </c>
      <c r="B6" s="30"/>
      <c r="C6" s="30"/>
      <c r="D6" s="12"/>
      <c r="E6" s="273"/>
      <c r="F6" s="17"/>
      <c r="G6" s="17"/>
      <c r="H6" s="17"/>
    </row>
    <row r="7" spans="1:8" ht="12.75">
      <c r="A7" s="14" t="s">
        <v>864</v>
      </c>
      <c r="B7" s="30"/>
      <c r="C7" s="30"/>
      <c r="D7" s="12">
        <f>'Situazione economica'!G21-'Situazione economica'!C21</f>
        <v>0</v>
      </c>
      <c r="E7" s="273">
        <f>'Situazione economica'!H21-'Situazione economica'!D21</f>
        <v>0</v>
      </c>
      <c r="F7" t="s">
        <v>48</v>
      </c>
      <c r="G7" s="17"/>
      <c r="H7" s="17"/>
    </row>
    <row r="8" spans="1:7" ht="12.75">
      <c r="A8" s="14" t="s">
        <v>865</v>
      </c>
      <c r="B8" s="30"/>
      <c r="C8" s="30"/>
      <c r="D8" s="12">
        <f>'Situazione economica'!G14+'Situazione economica'!G15</f>
        <v>0</v>
      </c>
      <c r="E8" s="273">
        <f>'Situazione economica'!H14+'Situazione economica'!H15</f>
        <v>0</v>
      </c>
      <c r="G8" s="17"/>
    </row>
    <row r="9" spans="1:5" ht="12.75">
      <c r="A9" s="14" t="s">
        <v>866</v>
      </c>
      <c r="B9" s="30"/>
      <c r="C9" s="30"/>
      <c r="D9" s="18">
        <f>B10+B11</f>
        <v>0</v>
      </c>
      <c r="E9" s="19">
        <f>C10+C11</f>
        <v>0</v>
      </c>
    </row>
    <row r="10" spans="1:5" ht="12.75">
      <c r="A10" s="11" t="s">
        <v>867</v>
      </c>
      <c r="B10" s="177">
        <f>'Situazione economica'!G23+'Situazione economica'!G24+'Situazione economica'!G25+'Situazione economica'!G26+'Situazione economica'!G27</f>
        <v>0</v>
      </c>
      <c r="C10" s="177">
        <f>'Situazione economica'!H23+'Situazione economica'!H24+'Situazione economica'!H25+'Situazione economica'!H26+'Situazione economica'!H27</f>
        <v>0</v>
      </c>
      <c r="D10" s="49"/>
      <c r="E10" s="274"/>
    </row>
    <row r="11" spans="1:5" ht="12.75">
      <c r="A11" s="11" t="s">
        <v>868</v>
      </c>
      <c r="B11" s="177">
        <f>'Situazione economica'!G28+'Situazione economica'!G29</f>
        <v>0</v>
      </c>
      <c r="C11" s="177">
        <f>'Situazione economica'!H28+'Situazione economica'!H29</f>
        <v>0</v>
      </c>
      <c r="D11" s="167"/>
      <c r="E11" s="275"/>
    </row>
    <row r="12" spans="1:5" ht="12.75">
      <c r="A12" s="21" t="s">
        <v>869</v>
      </c>
      <c r="B12" s="27"/>
      <c r="C12" s="27"/>
      <c r="D12" s="48">
        <f>SUM(D4:D11)</f>
        <v>14900000</v>
      </c>
      <c r="E12" s="276">
        <f>SUM(E4:E11)</f>
        <v>13840000</v>
      </c>
    </row>
    <row r="13" spans="1:5" ht="12.75">
      <c r="A13" s="92" t="s">
        <v>870</v>
      </c>
      <c r="B13" s="184"/>
      <c r="C13" s="184"/>
      <c r="D13" s="13"/>
      <c r="E13" s="272"/>
    </row>
    <row r="14" spans="1:5" ht="12.75">
      <c r="A14" s="14" t="s">
        <v>871</v>
      </c>
      <c r="B14" s="30"/>
      <c r="C14" s="30"/>
      <c r="D14" s="12">
        <f>'Situazione economica'!C23+'Situazione economica'!C24+'Situazione economica'!C25+'Situazione economica'!C26+'Situazione economica'!C27+'Situazione economica'!C28-'Situazione economica'!G53-'Situazione economica'!G54-'Situazione economica'!G55-'Situazione economica'!G56</f>
        <v>6700000</v>
      </c>
      <c r="E14" s="273">
        <f>'Situazione economica'!D23+'Situazione economica'!D24+'Situazione economica'!D25+'Situazione economica'!D26+'Situazione economica'!D27+'Situazione economica'!D28-'Situazione economica'!H53-'Situazione economica'!H54-'Situazione economica'!H55-'Situazione economica'!H56</f>
        <v>6370000</v>
      </c>
    </row>
    <row r="15" spans="1:5" ht="12.75">
      <c r="A15" s="14" t="s">
        <v>872</v>
      </c>
      <c r="B15" s="30"/>
      <c r="C15" s="30"/>
      <c r="D15" s="12">
        <f>SUM('Situazione economica'!C30:C49)</f>
        <v>1302600</v>
      </c>
      <c r="E15" s="273">
        <f>SUM('Situazione economica'!D30:D49)</f>
        <v>889000</v>
      </c>
    </row>
    <row r="16" spans="1:5" ht="12.75">
      <c r="A16" s="14" t="s">
        <v>873</v>
      </c>
      <c r="B16" s="30"/>
      <c r="C16" s="30"/>
      <c r="D16" s="12">
        <f>'Situazione economica'!C51+'Situazione economica'!C52</f>
        <v>12000</v>
      </c>
      <c r="E16" s="273">
        <f>'Situazione economica'!D51+'Situazione economica'!D52</f>
        <v>12000</v>
      </c>
    </row>
    <row r="17" spans="1:5" ht="12.75">
      <c r="A17" s="14" t="s">
        <v>874</v>
      </c>
      <c r="B17" s="30"/>
      <c r="C17" s="30"/>
      <c r="D17" s="18">
        <f>B18+B19+B20</f>
        <v>3355000</v>
      </c>
      <c r="E17" s="19">
        <f>C18+C19+C20</f>
        <v>3185000</v>
      </c>
    </row>
    <row r="18" spans="1:5" ht="12.75">
      <c r="A18" s="11" t="s">
        <v>875</v>
      </c>
      <c r="B18" s="177">
        <f>'Situazione economica'!C54</f>
        <v>2187000</v>
      </c>
      <c r="C18" s="177">
        <f>'Situazione economica'!D54</f>
        <v>2052000</v>
      </c>
      <c r="D18" s="49"/>
      <c r="E18" s="274"/>
    </row>
    <row r="19" spans="1:5" ht="12.75">
      <c r="A19" s="11" t="s">
        <v>876</v>
      </c>
      <c r="B19" s="177">
        <f>'Situazione economica'!C55</f>
        <v>1003435</v>
      </c>
      <c r="C19" s="177">
        <f>'Situazione economica'!D55</f>
        <v>978000</v>
      </c>
      <c r="D19" s="49"/>
      <c r="E19" s="274"/>
    </row>
    <row r="20" spans="1:5" ht="12.75">
      <c r="A20" s="11" t="s">
        <v>877</v>
      </c>
      <c r="B20" s="177">
        <f>'Situazione economica'!C56</f>
        <v>164565</v>
      </c>
      <c r="C20" s="177">
        <f>'Situazione economica'!D56</f>
        <v>155000</v>
      </c>
      <c r="D20" s="49"/>
      <c r="E20" s="274"/>
    </row>
    <row r="21" spans="1:5" ht="12.75">
      <c r="A21" s="11" t="s">
        <v>878</v>
      </c>
      <c r="B21" s="178"/>
      <c r="C21" s="178"/>
      <c r="D21" s="49"/>
      <c r="E21" s="274"/>
    </row>
    <row r="22" spans="1:5" ht="12.75">
      <c r="A22" s="11" t="s">
        <v>879</v>
      </c>
      <c r="B22" s="178"/>
      <c r="C22" s="178"/>
      <c r="D22" s="49"/>
      <c r="E22" s="274"/>
    </row>
    <row r="23" spans="1:5" ht="12.75">
      <c r="A23" s="14" t="s">
        <v>880</v>
      </c>
      <c r="B23" s="30"/>
      <c r="C23" s="30"/>
      <c r="D23" s="194">
        <f>B24+B25+B26+B27</f>
        <v>2306000</v>
      </c>
      <c r="E23" s="277">
        <f>C24+C25+C26+C27</f>
        <v>2216000</v>
      </c>
    </row>
    <row r="24" spans="1:5" ht="12.75">
      <c r="A24" s="11" t="s">
        <v>881</v>
      </c>
      <c r="B24" s="242">
        <f>SUM('Situazione economica'!C58:'Situazione economica'!C65)</f>
        <v>40000</v>
      </c>
      <c r="C24" s="242">
        <f>SUM('Situazione economica'!D58:'Situazione economica'!D65)</f>
        <v>40000</v>
      </c>
      <c r="D24" s="168"/>
      <c r="E24" s="274"/>
    </row>
    <row r="25" spans="1:5" ht="12.75">
      <c r="A25" s="11" t="s">
        <v>882</v>
      </c>
      <c r="B25" s="242">
        <f>SUM('Situazione economica'!C67:C75)</f>
        <v>2261000</v>
      </c>
      <c r="C25" s="242">
        <f>SUM('Situazione economica'!D67:D75)</f>
        <v>2171000</v>
      </c>
      <c r="D25" s="49"/>
      <c r="E25" s="274"/>
    </row>
    <row r="26" spans="1:5" ht="12.75">
      <c r="A26" s="11" t="s">
        <v>883</v>
      </c>
      <c r="B26" s="177">
        <f>'Situazione economica'!C77+'Situazione economica'!C78</f>
        <v>0</v>
      </c>
      <c r="C26" s="177">
        <f>'Situazione economica'!D77+'Situazione economica'!D78</f>
        <v>0</v>
      </c>
      <c r="D26" s="49"/>
      <c r="E26" s="274"/>
    </row>
    <row r="27" spans="1:5" ht="12.75">
      <c r="A27" s="11" t="s">
        <v>884</v>
      </c>
      <c r="B27" s="243">
        <f>'Situazione economica'!C79</f>
        <v>5000</v>
      </c>
      <c r="C27" s="243">
        <f>'Situazione economica'!D79</f>
        <v>5000</v>
      </c>
      <c r="D27" s="49"/>
      <c r="E27" s="274"/>
    </row>
    <row r="28" spans="1:5" ht="12.75">
      <c r="A28" s="11" t="s">
        <v>885</v>
      </c>
      <c r="B28" s="177"/>
      <c r="C28" s="177"/>
      <c r="D28" s="49"/>
      <c r="E28" s="274"/>
    </row>
    <row r="29" spans="1:5" ht="12.75">
      <c r="A29" s="14" t="s">
        <v>886</v>
      </c>
      <c r="B29" s="30"/>
      <c r="C29" s="30"/>
      <c r="D29" s="49">
        <f>'Situazione economica'!C81+'Situazione economica'!C82+'Situazione economica'!C83+'Situazione economica'!C84+-'Situazione economica'!G81-'Situazione economica'!G82-'Situazione economica'!G83-'Situazione economica'!G84</f>
        <v>-274000</v>
      </c>
      <c r="E29" s="274">
        <f>'Situazione economica'!D81+'Situazione economica'!D82+'Situazione economica'!D83+'Situazione economica'!D84+-'Situazione economica'!H81-'Situazione economica'!H82-'Situazione economica'!H83-'Situazione economica'!H84</f>
        <v>50000</v>
      </c>
    </row>
    <row r="30" spans="1:9" ht="12.75">
      <c r="A30" s="14" t="s">
        <v>887</v>
      </c>
      <c r="B30" s="30"/>
      <c r="C30" s="30"/>
      <c r="D30" s="12"/>
      <c r="E30" s="273"/>
      <c r="F30" s="17"/>
      <c r="G30" s="17"/>
      <c r="H30" s="17"/>
      <c r="I30" s="17"/>
    </row>
    <row r="31" spans="1:5" ht="12.75">
      <c r="A31" s="14" t="s">
        <v>888</v>
      </c>
      <c r="B31" s="30"/>
      <c r="C31" s="30"/>
      <c r="D31" s="12">
        <f>'Situazione economica'!C86+'Situazione economica'!C87</f>
        <v>5000</v>
      </c>
      <c r="E31" s="273">
        <f>'Situazione economica'!D86+'Situazione economica'!D87</f>
        <v>3000</v>
      </c>
    </row>
    <row r="32" spans="1:5" ht="12.75">
      <c r="A32" s="14" t="s">
        <v>889</v>
      </c>
      <c r="B32" s="30"/>
      <c r="C32" s="30"/>
      <c r="D32" s="12">
        <f>'Situazione economica'!C89+'Situazione economica'!C90</f>
        <v>0</v>
      </c>
      <c r="E32" s="273">
        <f>'Situazione economica'!D89+'Situazione economica'!D90</f>
        <v>0</v>
      </c>
    </row>
    <row r="33" spans="1:5" ht="12.75">
      <c r="A33" s="14" t="s">
        <v>890</v>
      </c>
      <c r="B33" s="30"/>
      <c r="C33" s="30"/>
      <c r="D33" s="15">
        <f>SUM('Situazione economica'!C92:C100)</f>
        <v>15000</v>
      </c>
      <c r="E33" s="278">
        <f>SUM('Situazione economica'!D92:D100)</f>
        <v>15000</v>
      </c>
    </row>
    <row r="34" spans="1:5" ht="12.75">
      <c r="A34" s="21" t="s">
        <v>891</v>
      </c>
      <c r="B34" s="27"/>
      <c r="C34" s="27"/>
      <c r="D34" s="188">
        <f>SUM(D13:D33)</f>
        <v>13421600</v>
      </c>
      <c r="E34" s="279">
        <f>SUM(E13:E33)</f>
        <v>12740000</v>
      </c>
    </row>
    <row r="35" spans="1:5" ht="13.5" thickBot="1">
      <c r="A35" s="21"/>
      <c r="B35" s="27"/>
      <c r="C35" s="196"/>
      <c r="D35" s="50"/>
      <c r="E35" s="280"/>
    </row>
    <row r="36" spans="1:5" ht="13.5" thickTop="1">
      <c r="A36" s="189" t="s">
        <v>892</v>
      </c>
      <c r="B36" s="190"/>
      <c r="C36" s="185"/>
      <c r="D36" s="51">
        <f>D12-D34</f>
        <v>1478400</v>
      </c>
      <c r="E36" s="281">
        <f>E12-E34</f>
        <v>1100000</v>
      </c>
    </row>
    <row r="37" spans="1:5" ht="12.75">
      <c r="A37" s="52"/>
      <c r="B37" s="186"/>
      <c r="C37" s="186"/>
      <c r="D37" s="53"/>
      <c r="E37" s="282"/>
    </row>
    <row r="38" spans="1:5" ht="12.75">
      <c r="A38" s="92" t="s">
        <v>893</v>
      </c>
      <c r="B38" s="184"/>
      <c r="C38" s="184"/>
      <c r="D38" s="13"/>
      <c r="E38" s="272"/>
    </row>
    <row r="39" spans="1:5" ht="12.75">
      <c r="A39" s="14" t="s">
        <v>894</v>
      </c>
      <c r="B39" s="30"/>
      <c r="C39" s="30"/>
      <c r="D39" s="18">
        <f>B40+B41+B42</f>
        <v>0</v>
      </c>
      <c r="E39" s="19">
        <f>C40+C41+C42</f>
        <v>0</v>
      </c>
    </row>
    <row r="40" spans="1:5" ht="12.75">
      <c r="A40" s="11" t="s">
        <v>895</v>
      </c>
      <c r="B40" s="177">
        <f>'Situazione economica'!G31</f>
        <v>0</v>
      </c>
      <c r="C40" s="177">
        <f>'Situazione economica'!H31</f>
        <v>0</v>
      </c>
      <c r="D40" s="49"/>
      <c r="E40" s="274"/>
    </row>
    <row r="41" spans="1:5" ht="12.75">
      <c r="A41" s="11" t="s">
        <v>896</v>
      </c>
      <c r="B41" s="177">
        <f>'Situazione economica'!G32</f>
        <v>0</v>
      </c>
      <c r="C41" s="177">
        <f>'Situazione economica'!H32</f>
        <v>0</v>
      </c>
      <c r="D41" s="49"/>
      <c r="E41" s="274"/>
    </row>
    <row r="42" spans="1:5" ht="12.75">
      <c r="A42" s="11" t="s">
        <v>897</v>
      </c>
      <c r="B42" s="177">
        <f>'Situazione economica'!G33+'Situazione economica'!G34</f>
        <v>0</v>
      </c>
      <c r="C42" s="177">
        <f>'Situazione economica'!H33+'Situazione economica'!H34</f>
        <v>0</v>
      </c>
      <c r="D42" s="49"/>
      <c r="E42" s="274"/>
    </row>
    <row r="43" spans="1:5" ht="12.75">
      <c r="A43" s="14" t="s">
        <v>898</v>
      </c>
      <c r="B43" s="30"/>
      <c r="C43" s="30"/>
      <c r="D43" s="18"/>
      <c r="E43" s="19"/>
    </row>
    <row r="44" spans="1:5" ht="12.75">
      <c r="A44" s="14" t="s">
        <v>899</v>
      </c>
      <c r="B44" s="30"/>
      <c r="C44" s="30"/>
      <c r="D44" s="18"/>
      <c r="E44" s="19"/>
    </row>
    <row r="45" spans="1:5" ht="12.75">
      <c r="A45" s="11" t="s">
        <v>900</v>
      </c>
      <c r="B45" s="177"/>
      <c r="C45" s="177"/>
      <c r="D45" s="49"/>
      <c r="E45" s="274"/>
    </row>
    <row r="46" spans="1:5" ht="12.75">
      <c r="A46" s="11" t="s">
        <v>901</v>
      </c>
      <c r="B46" s="177"/>
      <c r="C46" s="177"/>
      <c r="D46" s="49"/>
      <c r="E46" s="274"/>
    </row>
    <row r="47" spans="1:5" ht="12.75">
      <c r="A47" s="11" t="s">
        <v>902</v>
      </c>
      <c r="B47" s="177"/>
      <c r="C47" s="177"/>
      <c r="D47" s="49"/>
      <c r="E47" s="274"/>
    </row>
    <row r="48" spans="1:5" ht="12.75">
      <c r="A48" s="11" t="s">
        <v>903</v>
      </c>
      <c r="B48" s="178"/>
      <c r="C48" s="178"/>
      <c r="D48" s="49"/>
      <c r="E48" s="274"/>
    </row>
    <row r="49" spans="1:5" ht="12.75">
      <c r="A49" s="14" t="s">
        <v>904</v>
      </c>
      <c r="B49" s="30"/>
      <c r="C49" s="30"/>
      <c r="D49" s="49"/>
      <c r="E49" s="274"/>
    </row>
    <row r="50" spans="1:5" ht="12.75">
      <c r="A50" s="14" t="s">
        <v>905</v>
      </c>
      <c r="B50" s="30"/>
      <c r="C50" s="30"/>
      <c r="D50" s="12"/>
      <c r="E50" s="273"/>
    </row>
    <row r="51" spans="1:5" ht="12.75">
      <c r="A51" s="14" t="s">
        <v>906</v>
      </c>
      <c r="B51" s="30"/>
      <c r="C51" s="30"/>
      <c r="D51" s="49"/>
      <c r="E51" s="274"/>
    </row>
    <row r="52" spans="1:5" ht="12.75">
      <c r="A52" s="14" t="s">
        <v>905</v>
      </c>
      <c r="B52" s="30"/>
      <c r="C52" s="30"/>
      <c r="D52" s="12">
        <f>'Situazione economica'!G42+'Situazione economica'!G41</f>
        <v>0</v>
      </c>
      <c r="E52" s="273">
        <f>'Situazione economica'!H42+'Situazione economica'!H41</f>
        <v>0</v>
      </c>
    </row>
    <row r="53" spans="1:5" ht="12.75">
      <c r="A53" s="14" t="s">
        <v>907</v>
      </c>
      <c r="B53" s="30"/>
      <c r="C53" s="30"/>
      <c r="D53" s="18">
        <f>B54+B55+B56+B57</f>
        <v>2160</v>
      </c>
      <c r="E53" s="19">
        <f>C54+C55+C56+C57</f>
        <v>2500</v>
      </c>
    </row>
    <row r="54" spans="1:5" ht="12.75">
      <c r="A54" s="11" t="s">
        <v>908</v>
      </c>
      <c r="B54" s="177"/>
      <c r="C54" s="177"/>
      <c r="D54" s="49"/>
      <c r="E54" s="274"/>
    </row>
    <row r="55" spans="1:5" ht="12.75">
      <c r="A55" s="11" t="s">
        <v>909</v>
      </c>
      <c r="B55" s="177"/>
      <c r="C55" s="177"/>
      <c r="D55" s="49"/>
      <c r="E55" s="274"/>
    </row>
    <row r="56" spans="1:5" ht="12.75">
      <c r="A56" s="11" t="s">
        <v>910</v>
      </c>
      <c r="B56" s="177"/>
      <c r="C56" s="177"/>
      <c r="D56" s="49"/>
      <c r="E56" s="274"/>
    </row>
    <row r="57" spans="1:5" ht="12.75">
      <c r="A57" s="11" t="s">
        <v>911</v>
      </c>
      <c r="B57" s="177">
        <f>'Situazione economica'!G36+'Situazione economica'!G37+'Situazione economica'!G38+'Situazione economica'!G39+'Situazione economica'!G40+'Situazione economica'!G43</f>
        <v>2160</v>
      </c>
      <c r="C57" s="177">
        <f>'Situazione economica'!H36+'Situazione economica'!H37+'Situazione economica'!H38+'Situazione economica'!H39+'Situazione economica'!H40+'Situazione economica'!H43</f>
        <v>2500</v>
      </c>
      <c r="D57" s="49"/>
      <c r="E57" s="274"/>
    </row>
    <row r="58" spans="1:5" ht="12.75">
      <c r="A58" s="14" t="s">
        <v>912</v>
      </c>
      <c r="B58" s="30"/>
      <c r="C58" s="30"/>
      <c r="D58" s="18">
        <f>B59+B60+B61+B62</f>
        <v>-150000</v>
      </c>
      <c r="E58" s="19">
        <f>C59+C60+C61+C62</f>
        <v>-140000</v>
      </c>
    </row>
    <row r="59" spans="1:5" ht="12.75">
      <c r="A59" s="11" t="s">
        <v>913</v>
      </c>
      <c r="B59" s="177">
        <f>'Situazione economica'!G44-'Situazione economica'!C112</f>
        <v>0</v>
      </c>
      <c r="C59" s="177">
        <f>'Situazione economica'!H44-'Situazione economica'!D112</f>
        <v>0</v>
      </c>
      <c r="D59" s="49"/>
      <c r="E59" s="274"/>
    </row>
    <row r="60" spans="1:5" ht="12.75">
      <c r="A60" s="11" t="s">
        <v>914</v>
      </c>
      <c r="B60" s="177">
        <f>'Situazione economica'!G45-'Situazione economica'!C113</f>
        <v>0</v>
      </c>
      <c r="C60" s="177">
        <f>'Situazione economica'!H45-'Situazione economica'!D113</f>
        <v>0</v>
      </c>
      <c r="D60" s="49"/>
      <c r="E60" s="274"/>
    </row>
    <row r="61" spans="1:5" ht="12.75">
      <c r="A61" s="11" t="s">
        <v>915</v>
      </c>
      <c r="B61" s="177">
        <f>'Situazione economica'!G46-'Situazione economica'!C114</f>
        <v>0</v>
      </c>
      <c r="C61" s="177">
        <f>'Situazione economica'!H46-'Situazione economica'!D114</f>
        <v>0</v>
      </c>
      <c r="D61" s="49"/>
      <c r="E61" s="274"/>
    </row>
    <row r="62" spans="1:5" ht="12.75">
      <c r="A62" s="11" t="s">
        <v>916</v>
      </c>
      <c r="B62" s="177">
        <f>-('Situazione economica'!C109+'Situazione economica'!C110+'Situazione economica'!C111+'Situazione economica'!C102+'Situazione economica'!C103+'Situazione economica'!C104+'Situazione economica'!C105+'Situazione economica'!C106+'Situazione economica'!C107+'Situazione economica'!C108)</f>
        <v>-150000</v>
      </c>
      <c r="C62" s="177">
        <f>-('Situazione economica'!D109+'Situazione economica'!D110+'Situazione economica'!D111+'Situazione economica'!D102+'Situazione economica'!D103+'Situazione economica'!D104+'Situazione economica'!D105+'Situazione economica'!D106+'Situazione economica'!D107)</f>
        <v>-140000</v>
      </c>
      <c r="D62" s="49"/>
      <c r="E62" s="274"/>
    </row>
    <row r="63" spans="1:5" ht="12.75">
      <c r="A63" s="14" t="s">
        <v>917</v>
      </c>
      <c r="B63" s="30"/>
      <c r="C63" s="30"/>
      <c r="D63" s="15"/>
      <c r="E63" s="278"/>
    </row>
    <row r="64" spans="1:7" ht="12.75">
      <c r="A64" s="21" t="s">
        <v>918</v>
      </c>
      <c r="B64" s="27"/>
      <c r="C64" s="27"/>
      <c r="D64" s="22">
        <f>D39+D53+D58</f>
        <v>-147840</v>
      </c>
      <c r="E64" s="283">
        <f>E39+E53+E58</f>
        <v>-137500</v>
      </c>
      <c r="G64" s="17"/>
    </row>
    <row r="65" spans="1:5" ht="12.75">
      <c r="A65" s="92" t="s">
        <v>919</v>
      </c>
      <c r="B65" s="184"/>
      <c r="C65" s="184"/>
      <c r="D65" s="13"/>
      <c r="E65" s="272"/>
    </row>
    <row r="66" spans="1:5" ht="12.75">
      <c r="A66" s="14" t="s">
        <v>920</v>
      </c>
      <c r="B66" s="30"/>
      <c r="C66" s="30"/>
      <c r="D66" s="18">
        <f>B67+B68+B69+B70+B71</f>
        <v>0</v>
      </c>
      <c r="E66" s="19">
        <f>C67+C68+C69+C70+C71</f>
        <v>0</v>
      </c>
    </row>
    <row r="67" spans="1:5" ht="12.75">
      <c r="A67" s="14" t="s">
        <v>921</v>
      </c>
      <c r="B67" s="195"/>
      <c r="C67" s="195"/>
      <c r="D67" s="49"/>
      <c r="E67" s="274"/>
    </row>
    <row r="68" spans="1:5" ht="12.75">
      <c r="A68" s="14" t="s">
        <v>922</v>
      </c>
      <c r="B68" s="193"/>
      <c r="C68" s="193"/>
      <c r="D68" s="49"/>
      <c r="E68" s="274"/>
    </row>
    <row r="69" spans="1:5" ht="12.75">
      <c r="A69" s="14" t="s">
        <v>923</v>
      </c>
      <c r="B69" s="192"/>
      <c r="C69" s="192"/>
      <c r="D69" s="49"/>
      <c r="E69" s="274"/>
    </row>
    <row r="70" spans="1:5" ht="12.75">
      <c r="A70" s="14" t="s">
        <v>925</v>
      </c>
      <c r="B70" s="193"/>
      <c r="C70" s="193"/>
      <c r="D70" s="49"/>
      <c r="E70" s="274"/>
    </row>
    <row r="71" spans="1:5" ht="12.75">
      <c r="A71" s="14" t="s">
        <v>923</v>
      </c>
      <c r="B71" s="192"/>
      <c r="C71" s="192"/>
      <c r="D71" s="49"/>
      <c r="E71" s="274"/>
    </row>
    <row r="72" spans="1:5" ht="12.75">
      <c r="A72" s="14" t="s">
        <v>926</v>
      </c>
      <c r="B72" s="30"/>
      <c r="C72" s="30"/>
      <c r="D72" s="18">
        <f>B73+B74+B75+B76+B77</f>
        <v>0</v>
      </c>
      <c r="E72" s="19">
        <f>C73+C74+C75+C76+C77</f>
        <v>0</v>
      </c>
    </row>
    <row r="73" spans="1:5" ht="12.75">
      <c r="A73" s="14" t="s">
        <v>921</v>
      </c>
      <c r="B73" s="195">
        <f>'Situazione economica'!C116</f>
        <v>0</v>
      </c>
      <c r="C73" s="195"/>
      <c r="D73" s="49"/>
      <c r="E73" s="274"/>
    </row>
    <row r="74" spans="1:5" ht="12.75">
      <c r="A74" s="14" t="s">
        <v>922</v>
      </c>
      <c r="B74" s="191"/>
      <c r="C74" s="191"/>
      <c r="D74" s="49"/>
      <c r="E74" s="274"/>
    </row>
    <row r="75" spans="1:5" ht="12.75">
      <c r="A75" s="14" t="s">
        <v>923</v>
      </c>
      <c r="B75" s="192"/>
      <c r="C75" s="192"/>
      <c r="D75" s="49"/>
      <c r="E75" s="274"/>
    </row>
    <row r="76" spans="1:5" ht="12.75">
      <c r="A76" s="14" t="s">
        <v>925</v>
      </c>
      <c r="B76" s="191"/>
      <c r="C76" s="191"/>
      <c r="D76" s="49"/>
      <c r="E76" s="274"/>
    </row>
    <row r="77" spans="1:5" ht="12.75">
      <c r="A77" s="14" t="s">
        <v>923</v>
      </c>
      <c r="B77" s="192"/>
      <c r="C77" s="192"/>
      <c r="D77" s="167"/>
      <c r="E77" s="275"/>
    </row>
    <row r="78" spans="1:5" ht="12.75">
      <c r="A78" s="21" t="s">
        <v>927</v>
      </c>
      <c r="B78" s="27"/>
      <c r="C78" s="27"/>
      <c r="D78" s="22">
        <f>D66+D72</f>
        <v>0</v>
      </c>
      <c r="E78" s="283">
        <f>E66+E72</f>
        <v>0</v>
      </c>
    </row>
    <row r="79" spans="1:5" ht="12.75">
      <c r="A79" s="92" t="s">
        <v>928</v>
      </c>
      <c r="B79" s="184"/>
      <c r="C79" s="184"/>
      <c r="D79" s="13"/>
      <c r="E79" s="272"/>
    </row>
    <row r="80" spans="1:5" ht="12.75">
      <c r="A80" s="14" t="s">
        <v>929</v>
      </c>
      <c r="B80" s="30"/>
      <c r="C80" s="30"/>
      <c r="D80" s="18">
        <f>B81+B82</f>
        <v>71050</v>
      </c>
      <c r="E80" s="19">
        <f>C81+C82</f>
        <v>235638</v>
      </c>
    </row>
    <row r="81" spans="1:5" ht="12.75">
      <c r="A81" s="11" t="s">
        <v>930</v>
      </c>
      <c r="B81" s="177">
        <f>'Situazione economica'!G48</f>
        <v>20000</v>
      </c>
      <c r="C81" s="177">
        <f>'Situazione economica'!H48</f>
        <v>100000</v>
      </c>
      <c r="D81" s="49"/>
      <c r="E81" s="274"/>
    </row>
    <row r="82" spans="1:5" ht="12.75">
      <c r="A82" s="11" t="s">
        <v>931</v>
      </c>
      <c r="B82" s="177">
        <f>'Situazione economica'!G49+'Situazione economica'!G50</f>
        <v>51050</v>
      </c>
      <c r="C82" s="177">
        <f>'Situazione economica'!H49+'Situazione economica'!H50</f>
        <v>135638</v>
      </c>
      <c r="D82" s="49"/>
      <c r="E82" s="274"/>
    </row>
    <row r="83" spans="1:5" ht="12.75">
      <c r="A83" s="14" t="s">
        <v>932</v>
      </c>
      <c r="B83" s="30"/>
      <c r="C83" s="30"/>
      <c r="D83" s="18">
        <f>B84+B85+B86</f>
        <v>0</v>
      </c>
      <c r="E83" s="19">
        <f>C84+C85+C86</f>
        <v>0</v>
      </c>
    </row>
    <row r="84" spans="1:5" ht="12.75">
      <c r="A84" s="11" t="s">
        <v>933</v>
      </c>
      <c r="B84" s="177">
        <f>'Situazione economica'!C118</f>
        <v>0</v>
      </c>
      <c r="C84" s="177">
        <f>'Situazione economica'!D118</f>
        <v>0</v>
      </c>
      <c r="D84" s="49"/>
      <c r="E84" s="274"/>
    </row>
    <row r="85" spans="1:5" ht="12.75">
      <c r="A85" s="11" t="s">
        <v>934</v>
      </c>
      <c r="B85" s="177">
        <f>'Situazione economica'!C120</f>
        <v>0</v>
      </c>
      <c r="C85" s="177">
        <f>'Situazione economica'!D120</f>
        <v>0</v>
      </c>
      <c r="D85" s="49"/>
      <c r="E85" s="274"/>
    </row>
    <row r="86" spans="1:5" ht="12.75">
      <c r="A86" s="11" t="s">
        <v>935</v>
      </c>
      <c r="B86" s="177">
        <f>'Situazione economica'!C119</f>
        <v>0</v>
      </c>
      <c r="C86" s="177">
        <f>'Situazione economica'!D119</f>
        <v>0</v>
      </c>
      <c r="D86" s="167"/>
      <c r="E86" s="275"/>
    </row>
    <row r="87" spans="1:5" ht="12.75">
      <c r="A87" s="21" t="s">
        <v>936</v>
      </c>
      <c r="B87" s="27"/>
      <c r="C87" s="27"/>
      <c r="D87" s="22">
        <f>D80-D83</f>
        <v>71050</v>
      </c>
      <c r="E87" s="22">
        <f>E80-E83</f>
        <v>235638</v>
      </c>
    </row>
    <row r="88" spans="1:5" ht="13.5" thickBot="1">
      <c r="A88" s="21"/>
      <c r="B88" s="27"/>
      <c r="C88" s="27"/>
      <c r="D88" s="54"/>
      <c r="E88" s="54"/>
    </row>
    <row r="89" spans="1:7" ht="13.5" thickTop="1">
      <c r="A89" s="107" t="s">
        <v>937</v>
      </c>
      <c r="B89" s="60"/>
      <c r="C89" s="162"/>
      <c r="D89" s="51">
        <f>D36+D64+D78+D87</f>
        <v>1401610</v>
      </c>
      <c r="E89" s="51">
        <f>E36+E64+E78+E87</f>
        <v>1198138</v>
      </c>
      <c r="G89" s="17"/>
    </row>
    <row r="90" spans="1:5" ht="12.75">
      <c r="A90" s="52"/>
      <c r="B90" s="186"/>
      <c r="C90" s="186"/>
      <c r="D90" s="53"/>
      <c r="E90" s="282"/>
    </row>
    <row r="91" spans="1:5" ht="13.5" thickBot="1">
      <c r="A91" s="14" t="s">
        <v>938</v>
      </c>
      <c r="B91" s="30"/>
      <c r="C91" s="30"/>
      <c r="D91" s="12">
        <f>'Situazione economica'!C122+'Situazione economica'!C123+'Situazione economica'!C124+'Situazione economica'!C125</f>
        <v>617610</v>
      </c>
      <c r="E91" s="273">
        <f>'Situazione economica'!D122+'Situazione economica'!D123+'Situazione economica'!D124+'Situazione economica'!D125</f>
        <v>538138</v>
      </c>
    </row>
    <row r="92" spans="1:5" ht="18" customHeight="1" thickBot="1" thickTop="1">
      <c r="A92" s="55" t="s">
        <v>939</v>
      </c>
      <c r="B92" s="187"/>
      <c r="C92" s="187"/>
      <c r="D92" s="56">
        <f>D89-D91</f>
        <v>784000</v>
      </c>
      <c r="E92" s="284">
        <f>E89-E91</f>
        <v>660000</v>
      </c>
    </row>
    <row r="95" spans="4:5" ht="12.75">
      <c r="D95" s="17"/>
      <c r="E95" s="17"/>
    </row>
    <row r="96" spans="4:5" ht="12.75">
      <c r="D96" s="17"/>
      <c r="E96" s="17"/>
    </row>
  </sheetData>
  <mergeCells count="1">
    <mergeCell ref="A1:E1"/>
  </mergeCells>
  <printOptions/>
  <pageMargins left="0.77" right="0.55" top="0.59" bottom="1" header="0.35" footer="0.36"/>
  <pageSetup horizontalDpi="600" verticalDpi="600" orientation="portrait" paperSize="9" r:id="rId1"/>
  <headerFooter alignWithMargins="0">
    <oddHeader>&amp;LRossella Petruzzi V M&amp;R&amp;D</oddHeader>
    <oddFooter>&amp;CPagina &amp;P di &amp;N&amp;RRossella Petruzzi V 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2:I421"/>
  <sheetViews>
    <sheetView workbookViewId="0" topLeftCell="A1">
      <selection activeCell="D6" sqref="D6"/>
    </sheetView>
  </sheetViews>
  <sheetFormatPr defaultColWidth="9.140625" defaultRowHeight="12.75"/>
  <cols>
    <col min="1" max="1" width="6.7109375" style="45" customWidth="1"/>
    <col min="2" max="2" width="50.7109375" style="0" customWidth="1"/>
    <col min="3" max="4" width="13.7109375" style="0" customWidth="1"/>
    <col min="5" max="5" width="6.28125" style="0" bestFit="1" customWidth="1"/>
    <col min="6" max="6" width="52.28125" style="0" bestFit="1" customWidth="1"/>
    <col min="7" max="7" width="10.8515625" style="0" bestFit="1" customWidth="1"/>
    <col min="8" max="8" width="10.140625" style="0" bestFit="1" customWidth="1"/>
  </cols>
  <sheetData>
    <row r="1" ht="13.5" thickBot="1"/>
    <row r="2" spans="2:6" ht="12.75">
      <c r="B2" s="473" t="s">
        <v>1121</v>
      </c>
      <c r="C2" s="474"/>
      <c r="D2" s="474"/>
      <c r="E2" s="474"/>
      <c r="F2" s="475"/>
    </row>
    <row r="3" spans="2:6" ht="13.5" thickBot="1">
      <c r="B3" s="476"/>
      <c r="C3" s="477"/>
      <c r="D3" s="477"/>
      <c r="E3" s="477"/>
      <c r="F3" s="478"/>
    </row>
    <row r="4" spans="1:8" ht="12.75">
      <c r="A4" s="4"/>
      <c r="B4" s="1"/>
      <c r="C4" s="1"/>
      <c r="D4" s="1"/>
      <c r="E4" s="1"/>
      <c r="F4" s="1"/>
      <c r="G4" s="1"/>
      <c r="H4" s="1"/>
    </row>
    <row r="5" spans="1:8" ht="13.5" thickBot="1">
      <c r="A5" s="4"/>
      <c r="B5" s="1"/>
      <c r="C5" s="1"/>
      <c r="D5" s="1"/>
      <c r="E5" s="1"/>
      <c r="F5" s="1"/>
      <c r="G5" s="1"/>
      <c r="H5" s="1"/>
    </row>
    <row r="6" spans="1:8" s="43" customFormat="1" ht="24.75" customHeight="1" thickBot="1">
      <c r="A6" s="471" t="s">
        <v>943</v>
      </c>
      <c r="B6" s="472"/>
      <c r="C6" s="430" t="s">
        <v>1125</v>
      </c>
      <c r="D6" s="431" t="s">
        <v>1126</v>
      </c>
      <c r="E6" s="469" t="s">
        <v>1122</v>
      </c>
      <c r="F6" s="470"/>
      <c r="G6" s="430"/>
      <c r="H6" s="431"/>
    </row>
    <row r="7" spans="1:8" s="43" customFormat="1" ht="20.25" customHeight="1">
      <c r="A7" s="432"/>
      <c r="B7" s="435" t="s">
        <v>944</v>
      </c>
      <c r="C7" s="433"/>
      <c r="D7" s="433"/>
      <c r="E7" s="432"/>
      <c r="F7" s="435" t="s">
        <v>968</v>
      </c>
      <c r="G7" s="434">
        <v>38352</v>
      </c>
      <c r="H7" s="434">
        <v>37986</v>
      </c>
    </row>
    <row r="8" spans="1:8" s="43" customFormat="1" ht="13.5" customHeight="1">
      <c r="A8" s="114"/>
      <c r="B8" s="60" t="s">
        <v>945</v>
      </c>
      <c r="C8" s="61"/>
      <c r="D8" s="61"/>
      <c r="E8" s="114"/>
      <c r="F8" s="30" t="s">
        <v>971</v>
      </c>
      <c r="G8" s="62">
        <f>'S.P.'!J20</f>
        <v>25000</v>
      </c>
      <c r="H8" s="62">
        <f>'S.P.'!K20</f>
        <v>20000</v>
      </c>
    </row>
    <row r="9" spans="1:8" s="43" customFormat="1" ht="13.5" customHeight="1">
      <c r="A9" s="114"/>
      <c r="B9" s="30" t="s">
        <v>946</v>
      </c>
      <c r="C9" s="62">
        <f>'S.P.'!D67</f>
        <v>21000</v>
      </c>
      <c r="D9" s="62">
        <f>'S.P.'!E67</f>
        <v>16000</v>
      </c>
      <c r="E9" s="114"/>
      <c r="F9" s="30" t="s">
        <v>972</v>
      </c>
      <c r="G9" s="62">
        <f>'S.P.'!H24</f>
        <v>0</v>
      </c>
      <c r="H9" s="62">
        <f>'S.P.'!I24</f>
        <v>0</v>
      </c>
    </row>
    <row r="10" spans="1:8" s="43" customFormat="1" ht="13.5" customHeight="1">
      <c r="A10" s="114"/>
      <c r="B10" s="30" t="s">
        <v>947</v>
      </c>
      <c r="C10" s="62">
        <f>'S.P.'!D68</f>
        <v>2000</v>
      </c>
      <c r="D10" s="62">
        <f>'S.P.'!E68</f>
        <v>2000</v>
      </c>
      <c r="E10" s="114"/>
      <c r="F10" s="30" t="s">
        <v>973</v>
      </c>
      <c r="G10" s="62">
        <f>'S.P.'!H29</f>
        <v>124030</v>
      </c>
      <c r="H10" s="62">
        <f>'S.P.'!I29</f>
        <v>324030</v>
      </c>
    </row>
    <row r="11" spans="1:8" s="43" customFormat="1" ht="13.5" customHeight="1">
      <c r="A11" s="114"/>
      <c r="B11" s="30" t="s">
        <v>948</v>
      </c>
      <c r="C11" s="63">
        <f>'S.P.'!D69</f>
        <v>3000</v>
      </c>
      <c r="D11" s="63">
        <f>'S.P.'!E69</f>
        <v>2000</v>
      </c>
      <c r="E11" s="114"/>
      <c r="F11" s="30" t="s">
        <v>974</v>
      </c>
      <c r="G11" s="62">
        <f>'S.P.'!H34</f>
        <v>3052550</v>
      </c>
      <c r="H11" s="62">
        <f>'S.P.'!I34</f>
        <v>2400000</v>
      </c>
    </row>
    <row r="12" spans="1:8" s="43" customFormat="1" ht="13.5" customHeight="1">
      <c r="A12" s="231" t="s">
        <v>35</v>
      </c>
      <c r="B12" s="64" t="s">
        <v>949</v>
      </c>
      <c r="C12" s="65">
        <f>SUM(C9:C11)</f>
        <v>26000</v>
      </c>
      <c r="D12" s="65">
        <f>SUM(D9:D11)</f>
        <v>20000</v>
      </c>
      <c r="E12" s="114"/>
      <c r="F12" s="30" t="s">
        <v>975</v>
      </c>
      <c r="G12" s="62">
        <f>'S.P.'!J36</f>
        <v>0</v>
      </c>
      <c r="H12" s="62">
        <f>'S.P.'!K36</f>
        <v>0</v>
      </c>
    </row>
    <row r="13" spans="1:8" s="43" customFormat="1" ht="13.5" customHeight="1">
      <c r="A13" s="114"/>
      <c r="B13" s="60" t="s">
        <v>950</v>
      </c>
      <c r="C13" s="61"/>
      <c r="D13" s="61"/>
      <c r="E13" s="114"/>
      <c r="F13" s="30" t="s">
        <v>976</v>
      </c>
      <c r="G13" s="62">
        <f>'S.P.'!H41</f>
        <v>241000</v>
      </c>
      <c r="H13" s="62">
        <f>'S.P.'!I41</f>
        <v>122000</v>
      </c>
    </row>
    <row r="14" spans="1:8" s="43" customFormat="1" ht="13.5" customHeight="1">
      <c r="A14" s="114"/>
      <c r="B14" s="30" t="s">
        <v>951</v>
      </c>
      <c r="C14" s="62">
        <f>SUM('Situazione patrimoniale'!C75,'Situazione patrimoniale'!C76,'Situazione patrimoniale'!C77)</f>
        <v>0</v>
      </c>
      <c r="D14" s="62">
        <f>SUM('Situazione patrimoniale'!D75,'Situazione patrimoniale'!D76,'Situazione patrimoniale'!D77)</f>
        <v>0</v>
      </c>
      <c r="E14" s="114"/>
      <c r="F14" s="30" t="s">
        <v>977</v>
      </c>
      <c r="G14" s="62">
        <f>'S.P.'!H44</f>
        <v>485435</v>
      </c>
      <c r="H14" s="62">
        <f>'S.P.'!I44</f>
        <v>400000</v>
      </c>
    </row>
    <row r="15" spans="1:8" s="43" customFormat="1" ht="13.5" customHeight="1">
      <c r="A15" s="114"/>
      <c r="B15" s="30"/>
      <c r="C15" s="62"/>
      <c r="D15" s="62"/>
      <c r="E15" s="114"/>
      <c r="F15" s="30" t="s">
        <v>940</v>
      </c>
      <c r="G15" s="62">
        <f>'S.P.'!J53</f>
        <v>20000</v>
      </c>
      <c r="H15" s="62">
        <f>'S.P.'!K53</f>
        <v>18000</v>
      </c>
    </row>
    <row r="16" spans="1:8" s="43" customFormat="1" ht="13.5" customHeight="1">
      <c r="A16" s="114"/>
      <c r="B16" s="30"/>
      <c r="C16" s="62"/>
      <c r="D16" s="62"/>
      <c r="E16" s="114"/>
      <c r="F16" s="58" t="s">
        <v>337</v>
      </c>
      <c r="G16" s="62">
        <f>'Situazione patrimoniale'!G54</f>
        <v>0</v>
      </c>
      <c r="H16" s="62">
        <f>'Situazione patrimoniale'!H54</f>
        <v>0</v>
      </c>
    </row>
    <row r="17" spans="1:8" s="43" customFormat="1" ht="13.5" customHeight="1">
      <c r="A17" s="114"/>
      <c r="B17" s="30"/>
      <c r="C17" s="62"/>
      <c r="D17" s="62"/>
      <c r="E17" s="114"/>
      <c r="F17" s="58" t="s">
        <v>572</v>
      </c>
      <c r="G17" s="62">
        <f>'Situazione patrimoniale'!G96</f>
        <v>0</v>
      </c>
      <c r="H17" s="62">
        <f>'Situazione patrimoniale'!H96</f>
        <v>0</v>
      </c>
    </row>
    <row r="18" spans="1:8" s="43" customFormat="1" ht="13.5" customHeight="1">
      <c r="A18" s="114"/>
      <c r="B18" s="30" t="s">
        <v>952</v>
      </c>
      <c r="C18" s="62">
        <f>'S.P.'!B43-'Situazione patrimoniale'!G24-'Situazione patrimoniale'!G25</f>
        <v>3000000</v>
      </c>
      <c r="D18" s="62">
        <f>'S.P.'!C43-'Situazione patrimoniale'!H24-'Situazione patrimoniale'!H25</f>
        <v>2880000</v>
      </c>
      <c r="E18" s="114"/>
      <c r="F18" s="58" t="s">
        <v>338</v>
      </c>
      <c r="G18" s="63">
        <f>'S.P.'!H49</f>
        <v>600000</v>
      </c>
      <c r="H18" s="63">
        <f>'S.P.'!I49</f>
        <v>180000</v>
      </c>
    </row>
    <row r="19" spans="1:8" s="43" customFormat="1" ht="13.5" customHeight="1">
      <c r="A19" s="114"/>
      <c r="B19" s="30" t="s">
        <v>953</v>
      </c>
      <c r="C19" s="62">
        <f>'S.P.'!B55</f>
        <v>30000</v>
      </c>
      <c r="D19" s="62">
        <f>'S.P.'!C55</f>
        <v>20000</v>
      </c>
      <c r="E19" s="231" t="s">
        <v>52</v>
      </c>
      <c r="F19" s="67" t="s">
        <v>978</v>
      </c>
      <c r="G19" s="204">
        <f>SUM(G8:G18)</f>
        <v>4548015</v>
      </c>
      <c r="H19" s="204">
        <f>SUM(H8:H18)</f>
        <v>3464030</v>
      </c>
    </row>
    <row r="20" spans="1:8" s="43" customFormat="1" ht="13.5" customHeight="1">
      <c r="A20" s="114"/>
      <c r="B20" s="58" t="s">
        <v>954</v>
      </c>
      <c r="C20" s="62">
        <f>'S.P.'!D64</f>
        <v>0</v>
      </c>
      <c r="D20" s="62">
        <f>'S.P.'!E64</f>
        <v>0</v>
      </c>
      <c r="E20" s="114"/>
      <c r="F20" s="436" t="s">
        <v>979</v>
      </c>
      <c r="G20" s="61"/>
      <c r="H20" s="94"/>
    </row>
    <row r="21" spans="1:8" s="43" customFormat="1" ht="13.5" customHeight="1">
      <c r="A21" s="114"/>
      <c r="B21" s="58" t="s">
        <v>331</v>
      </c>
      <c r="C21" s="62">
        <f>'Situazione patrimoniale'!C51+'Situazione patrimoniale'!C52+'Situazione patrimoniale'!C53</f>
        <v>0</v>
      </c>
      <c r="D21" s="62">
        <f>'Situazione patrimoniale'!D51+'Situazione patrimoniale'!D52+'Situazione patrimoniale'!D53</f>
        <v>0</v>
      </c>
      <c r="E21" s="114"/>
      <c r="F21" s="30" t="s">
        <v>980</v>
      </c>
      <c r="G21" s="77"/>
      <c r="H21" s="438"/>
    </row>
    <row r="22" spans="1:8" s="43" customFormat="1" ht="13.5" customHeight="1">
      <c r="A22" s="114"/>
      <c r="B22" s="30" t="s">
        <v>332</v>
      </c>
      <c r="C22" s="62">
        <f>'Situazione patrimoniale'!C105</f>
        <v>10000</v>
      </c>
      <c r="D22" s="62">
        <f>'Situazione patrimoniale'!D105</f>
        <v>9000</v>
      </c>
      <c r="E22" s="114"/>
      <c r="F22" s="58" t="s">
        <v>341</v>
      </c>
      <c r="G22" s="62">
        <f>'Situazione patrimoniale'!G55</f>
        <v>412015</v>
      </c>
      <c r="H22" s="62">
        <f>'Situazione patrimoniale'!H55</f>
        <v>400000</v>
      </c>
    </row>
    <row r="23" spans="1:8" s="43" customFormat="1" ht="13.5" customHeight="1">
      <c r="A23" s="114"/>
      <c r="B23" s="58" t="s">
        <v>334</v>
      </c>
      <c r="C23" s="63">
        <f>'S.P.'!D52</f>
        <v>0</v>
      </c>
      <c r="D23" s="63">
        <f>'S.P.'!E52</f>
        <v>0</v>
      </c>
      <c r="E23" s="114"/>
      <c r="F23" s="58" t="s">
        <v>981</v>
      </c>
      <c r="G23" s="62">
        <f>'S.P.'!H25</f>
        <v>0</v>
      </c>
      <c r="H23" s="62">
        <f>'S.P.'!I25</f>
        <v>0</v>
      </c>
    </row>
    <row r="24" spans="1:8" s="43" customFormat="1" ht="13.5" customHeight="1">
      <c r="A24" s="114"/>
      <c r="B24" s="58"/>
      <c r="C24" s="62"/>
      <c r="D24" s="62"/>
      <c r="E24" s="114"/>
      <c r="F24" s="30" t="s">
        <v>982</v>
      </c>
      <c r="G24" s="62">
        <f>'S.P.'!H30</f>
        <v>975970</v>
      </c>
      <c r="H24" s="62">
        <f>'S.P.'!I30</f>
        <v>975970</v>
      </c>
    </row>
    <row r="25" spans="1:8" s="43" customFormat="1" ht="13.5" customHeight="1">
      <c r="A25" s="231" t="s">
        <v>36</v>
      </c>
      <c r="B25" s="64" t="s">
        <v>955</v>
      </c>
      <c r="C25" s="65">
        <f>SUM(C14:C23)</f>
        <v>3040000</v>
      </c>
      <c r="D25" s="65">
        <f>SUM(D14:D23)</f>
        <v>2909000</v>
      </c>
      <c r="E25" s="114"/>
      <c r="F25" s="58" t="s">
        <v>1118</v>
      </c>
      <c r="G25" s="62">
        <f>'S.P.'!H35</f>
        <v>0</v>
      </c>
      <c r="H25" s="62"/>
    </row>
    <row r="26" spans="1:8" s="43" customFormat="1" ht="13.5" customHeight="1">
      <c r="A26" s="114"/>
      <c r="B26" s="60" t="s">
        <v>956</v>
      </c>
      <c r="C26" s="61"/>
      <c r="D26" s="61"/>
      <c r="E26" s="114"/>
      <c r="F26" s="30" t="s">
        <v>983</v>
      </c>
      <c r="G26" s="69"/>
      <c r="H26" s="69"/>
    </row>
    <row r="27" spans="1:8" s="43" customFormat="1" ht="13.5" customHeight="1">
      <c r="A27" s="114"/>
      <c r="B27" s="30" t="s">
        <v>957</v>
      </c>
      <c r="C27" s="62">
        <f>'S.P.'!D35</f>
        <v>544000</v>
      </c>
      <c r="D27" s="62">
        <f>'S.P.'!E35</f>
        <v>270000</v>
      </c>
      <c r="E27" s="114"/>
      <c r="F27" s="58" t="s">
        <v>941</v>
      </c>
      <c r="G27" s="63"/>
      <c r="H27" s="63"/>
    </row>
    <row r="28" spans="1:8" s="43" customFormat="1" ht="13.5" customHeight="1">
      <c r="A28" s="114"/>
      <c r="B28" s="30" t="s">
        <v>958</v>
      </c>
      <c r="C28" s="62">
        <f>'S.P.'!D36</f>
        <v>0</v>
      </c>
      <c r="D28" s="62">
        <f>'S.P.'!E36</f>
        <v>0</v>
      </c>
      <c r="E28" s="231" t="s">
        <v>51</v>
      </c>
      <c r="F28" s="67" t="s">
        <v>984</v>
      </c>
      <c r="G28" s="204">
        <f>SUM(G21:G27)</f>
        <v>1387985</v>
      </c>
      <c r="H28" s="204">
        <f>SUM(H21:H27)</f>
        <v>1375970</v>
      </c>
    </row>
    <row r="29" spans="1:8" s="43" customFormat="1" ht="13.5" customHeight="1">
      <c r="A29" s="114"/>
      <c r="B29" s="30" t="s">
        <v>959</v>
      </c>
      <c r="C29" s="62">
        <f>'S.P.'!D37</f>
        <v>0</v>
      </c>
      <c r="D29" s="62">
        <f>'S.P.'!E37</f>
        <v>0</v>
      </c>
      <c r="E29" s="231"/>
      <c r="F29" s="436" t="s">
        <v>985</v>
      </c>
      <c r="G29" s="30"/>
      <c r="H29" s="109"/>
    </row>
    <row r="30" spans="1:8" s="43" customFormat="1" ht="13.5" customHeight="1">
      <c r="A30" s="114"/>
      <c r="B30" s="30" t="s">
        <v>960</v>
      </c>
      <c r="C30" s="62">
        <f>'S.P.'!D38</f>
        <v>1306000</v>
      </c>
      <c r="D30" s="62">
        <f>'S.P.'!E38</f>
        <v>1190000</v>
      </c>
      <c r="E30" s="231" t="s">
        <v>41</v>
      </c>
      <c r="F30" s="30" t="s">
        <v>986</v>
      </c>
      <c r="G30" s="206">
        <f>'S.P.'!J4</f>
        <v>5000000</v>
      </c>
      <c r="H30" s="206">
        <f>'S.P.'!K4</f>
        <v>5000000</v>
      </c>
    </row>
    <row r="31" spans="1:8" s="43" customFormat="1" ht="13.5" customHeight="1">
      <c r="A31" s="114"/>
      <c r="B31" s="30" t="s">
        <v>961</v>
      </c>
      <c r="C31" s="62">
        <f>'S.P.'!D39</f>
        <v>0</v>
      </c>
      <c r="D31" s="62">
        <f>'S.P.'!E39</f>
        <v>0</v>
      </c>
      <c r="E31" s="231" t="s">
        <v>42</v>
      </c>
      <c r="F31" s="30" t="s">
        <v>942</v>
      </c>
      <c r="G31" s="62">
        <f>'S.P.'!J7</f>
        <v>333000</v>
      </c>
      <c r="H31" s="62">
        <f>'S.P.'!K7</f>
        <v>300000</v>
      </c>
    </row>
    <row r="32" spans="1:8" s="43" customFormat="1" ht="13.5" customHeight="1">
      <c r="A32" s="114"/>
      <c r="B32" s="58" t="s">
        <v>333</v>
      </c>
      <c r="C32" s="62">
        <f>'Situazione patrimoniale'!C106</f>
        <v>12000</v>
      </c>
      <c r="D32" s="62">
        <f>'Situazione patrimoniale'!D106</f>
        <v>11000</v>
      </c>
      <c r="E32" s="231"/>
      <c r="F32" s="30"/>
      <c r="G32" s="62"/>
      <c r="H32" s="62"/>
    </row>
    <row r="33" spans="1:8" s="43" customFormat="1" ht="13.5" customHeight="1" thickBot="1">
      <c r="A33" s="231" t="s">
        <v>37</v>
      </c>
      <c r="B33" s="64" t="s">
        <v>962</v>
      </c>
      <c r="C33" s="66">
        <f>SUM(C27:C32)</f>
        <v>1862000</v>
      </c>
      <c r="D33" s="66">
        <f>SUM(D27:D32)</f>
        <v>1471000</v>
      </c>
      <c r="E33" s="231"/>
      <c r="F33" s="30" t="s">
        <v>987</v>
      </c>
      <c r="G33" s="62">
        <f>'S.P.'!J5+'S.P.'!J6+'S.P.'!J8+'S.P.'!J9+'S.P.'!J11+'S.P.'!J12+'S.P.'!J10</f>
        <v>267000</v>
      </c>
      <c r="H33" s="62">
        <f>'S.P.'!K5+'S.P.'!K6+'S.P.'!K8+'S.P.'!K9+'S.P.'!K11+'S.P.'!K12+'S.P.'!K10</f>
        <v>200000</v>
      </c>
    </row>
    <row r="34" spans="1:8" s="43" customFormat="1" ht="13.5" customHeight="1" thickTop="1">
      <c r="A34" s="231" t="s">
        <v>38</v>
      </c>
      <c r="B34" s="67" t="s">
        <v>963</v>
      </c>
      <c r="C34" s="65">
        <f>C12+C25+C33</f>
        <v>4928000</v>
      </c>
      <c r="D34" s="65">
        <f>D12+D25+D33</f>
        <v>4400000</v>
      </c>
      <c r="E34" s="231"/>
      <c r="F34" s="30" t="s">
        <v>988</v>
      </c>
      <c r="G34" s="62">
        <f>'S.P.'!J13</f>
        <v>0</v>
      </c>
      <c r="H34" s="62">
        <f>'S.P.'!K13</f>
        <v>0</v>
      </c>
    </row>
    <row r="35" spans="1:8" s="43" customFormat="1" ht="16.5" customHeight="1">
      <c r="A35" s="114"/>
      <c r="B35" s="437" t="s">
        <v>964</v>
      </c>
      <c r="C35" s="61"/>
      <c r="D35" s="61"/>
      <c r="E35" s="231"/>
      <c r="F35" s="30" t="s">
        <v>989</v>
      </c>
      <c r="G35" s="62">
        <f>'S.P.'!J14</f>
        <v>784000</v>
      </c>
      <c r="H35" s="62">
        <f>'S.P.'!K14</f>
        <v>660000</v>
      </c>
    </row>
    <row r="36" spans="1:8" s="43" customFormat="1" ht="13.5" customHeight="1">
      <c r="A36" s="114"/>
      <c r="B36" s="30" t="s">
        <v>965</v>
      </c>
      <c r="C36" s="62">
        <f>'S.P.'!D16+'S.P.'!D75</f>
        <v>560000</v>
      </c>
      <c r="D36" s="62">
        <f>'S.P.'!E16+'S.P.'!E75</f>
        <v>600000</v>
      </c>
      <c r="E36" s="231" t="s">
        <v>50</v>
      </c>
      <c r="F36" s="67" t="s">
        <v>990</v>
      </c>
      <c r="G36" s="204">
        <f>SUM(G30:G35)</f>
        <v>6384000</v>
      </c>
      <c r="H36" s="204">
        <f>SUM(H30:H35)</f>
        <v>6160000</v>
      </c>
    </row>
    <row r="37" spans="1:8" s="43" customFormat="1" ht="13.5" customHeight="1" thickBot="1">
      <c r="A37" s="114"/>
      <c r="B37" s="30" t="s">
        <v>84</v>
      </c>
      <c r="C37" s="62">
        <f>'S.P.'!D23</f>
        <v>6832000</v>
      </c>
      <c r="D37" s="62">
        <f>'S.P.'!E23</f>
        <v>6000000</v>
      </c>
      <c r="E37" s="115"/>
      <c r="F37" s="68" t="s">
        <v>991</v>
      </c>
      <c r="G37" s="203">
        <f>G19+G28+G36</f>
        <v>12320000</v>
      </c>
      <c r="H37" s="203">
        <f>H19+H28+H36</f>
        <v>11000000</v>
      </c>
    </row>
    <row r="38" spans="1:9" s="43" customFormat="1" ht="13.5" customHeight="1">
      <c r="A38" s="114"/>
      <c r="B38" s="30" t="s">
        <v>101</v>
      </c>
      <c r="C38" s="62">
        <f>'S.P.'!D31</f>
        <v>0</v>
      </c>
      <c r="D38" s="62">
        <f>'S.P.'!E31</f>
        <v>0</v>
      </c>
      <c r="F38"/>
      <c r="G38"/>
      <c r="H38"/>
      <c r="I38"/>
    </row>
    <row r="39" spans="1:9" s="43" customFormat="1" ht="13.5" customHeight="1" thickBot="1">
      <c r="A39" s="231" t="s">
        <v>49</v>
      </c>
      <c r="B39" s="67" t="s">
        <v>966</v>
      </c>
      <c r="C39" s="205">
        <f>SUM(C36:C38)</f>
        <v>7392000</v>
      </c>
      <c r="D39" s="205">
        <f>SUM(D36:D38)</f>
        <v>6600000</v>
      </c>
      <c r="F39"/>
      <c r="G39"/>
      <c r="H39"/>
      <c r="I39"/>
    </row>
    <row r="40" spans="1:9" s="43" customFormat="1" ht="13.5" customHeight="1" thickBot="1" thickTop="1">
      <c r="A40" s="232" t="s">
        <v>33</v>
      </c>
      <c r="B40" s="68" t="s">
        <v>967</v>
      </c>
      <c r="C40" s="203">
        <f>C34+C39</f>
        <v>12320000</v>
      </c>
      <c r="D40" s="203">
        <f>D34+D39</f>
        <v>11000000</v>
      </c>
      <c r="F40"/>
      <c r="G40"/>
      <c r="H40"/>
      <c r="I40"/>
    </row>
    <row r="41" spans="6:9" s="43" customFormat="1" ht="13.5" customHeight="1">
      <c r="F41"/>
      <c r="G41"/>
      <c r="H41"/>
      <c r="I41"/>
    </row>
    <row r="42" spans="6:9" s="43" customFormat="1" ht="13.5" customHeight="1">
      <c r="F42"/>
      <c r="G42"/>
      <c r="H42"/>
      <c r="I42"/>
    </row>
    <row r="43" s="43" customFormat="1" ht="13.5" customHeight="1">
      <c r="E43" s="59"/>
    </row>
    <row r="44" s="43" customFormat="1" ht="13.5" customHeight="1">
      <c r="E44" s="59"/>
    </row>
    <row r="45" s="43" customFormat="1" ht="13.5" customHeight="1">
      <c r="E45" s="59"/>
    </row>
    <row r="46" s="43" customFormat="1" ht="13.5" customHeight="1">
      <c r="E46" s="59"/>
    </row>
    <row r="47" s="43" customFormat="1" ht="17.25" customHeight="1">
      <c r="E47" s="59"/>
    </row>
    <row r="48" s="43" customFormat="1" ht="17.25" customHeight="1">
      <c r="E48" s="59"/>
    </row>
    <row r="49" s="43" customFormat="1" ht="17.25" customHeight="1">
      <c r="E49" s="59"/>
    </row>
    <row r="50" s="43" customFormat="1" ht="17.25" customHeight="1">
      <c r="E50" s="59"/>
    </row>
    <row r="51" s="43" customFormat="1" ht="17.25" customHeight="1">
      <c r="E51" s="59"/>
    </row>
    <row r="52" s="43" customFormat="1" ht="17.25" customHeight="1">
      <c r="E52" s="59"/>
    </row>
    <row r="53" s="43" customFormat="1" ht="17.25" customHeight="1">
      <c r="E53" s="59"/>
    </row>
    <row r="54" s="43" customFormat="1" ht="17.25" customHeight="1">
      <c r="E54" s="59"/>
    </row>
    <row r="55" s="43" customFormat="1" ht="17.25" customHeight="1">
      <c r="E55" s="59"/>
    </row>
    <row r="56" s="43" customFormat="1" ht="17.25" customHeight="1">
      <c r="E56" s="59"/>
    </row>
    <row r="57" s="43" customFormat="1" ht="17.25" customHeight="1">
      <c r="E57" s="59"/>
    </row>
    <row r="58" s="43" customFormat="1" ht="17.25" customHeight="1">
      <c r="E58" s="59"/>
    </row>
    <row r="59" s="43" customFormat="1" ht="17.25" customHeight="1">
      <c r="E59" s="59"/>
    </row>
    <row r="60" s="43" customFormat="1" ht="17.25" customHeight="1">
      <c r="E60" s="59"/>
    </row>
    <row r="61" s="43" customFormat="1" ht="17.25" customHeight="1">
      <c r="E61" s="59"/>
    </row>
    <row r="62" s="43" customFormat="1" ht="17.25" customHeight="1">
      <c r="E62" s="59"/>
    </row>
    <row r="63" s="43" customFormat="1" ht="17.25" customHeight="1">
      <c r="E63" s="59"/>
    </row>
    <row r="64" s="43" customFormat="1" ht="17.25" customHeight="1">
      <c r="E64" s="59"/>
    </row>
    <row r="65" s="43" customFormat="1" ht="17.25" customHeight="1">
      <c r="E65" s="59"/>
    </row>
    <row r="66" s="43" customFormat="1" ht="17.25" customHeight="1">
      <c r="E66" s="59"/>
    </row>
    <row r="67" spans="3:5" s="43" customFormat="1" ht="13.5" customHeight="1">
      <c r="C67" s="71"/>
      <c r="D67" s="71"/>
      <c r="E67" s="59"/>
    </row>
    <row r="68" s="43" customFormat="1" ht="18.75" customHeight="1">
      <c r="E68" s="59"/>
    </row>
    <row r="69" s="43" customFormat="1" ht="13.5" customHeight="1">
      <c r="E69" s="59"/>
    </row>
    <row r="70" s="43" customFormat="1" ht="13.5" customHeight="1">
      <c r="E70" s="59"/>
    </row>
    <row r="71" s="43" customFormat="1" ht="13.5" customHeight="1">
      <c r="E71" s="59"/>
    </row>
    <row r="72" s="43" customFormat="1" ht="13.5" customHeight="1">
      <c r="E72" s="59"/>
    </row>
    <row r="73" s="43" customFormat="1" ht="13.5" customHeight="1">
      <c r="E73" s="59"/>
    </row>
    <row r="74" s="43" customFormat="1" ht="13.5" customHeight="1">
      <c r="E74" s="59"/>
    </row>
    <row r="75" s="43" customFormat="1" ht="13.5" customHeight="1">
      <c r="E75" s="59"/>
    </row>
    <row r="76" s="43" customFormat="1" ht="13.5" customHeight="1">
      <c r="E76" s="59"/>
    </row>
    <row r="77" s="43" customFormat="1" ht="13.5" customHeight="1">
      <c r="E77" s="59"/>
    </row>
    <row r="78" spans="1:5" s="43" customFormat="1" ht="13.5" customHeight="1">
      <c r="A78"/>
      <c r="B78"/>
      <c r="C78"/>
      <c r="D78"/>
      <c r="E78" s="59"/>
    </row>
    <row r="79" spans="1:5" s="43" customFormat="1" ht="13.5" customHeight="1">
      <c r="A79"/>
      <c r="B79"/>
      <c r="C79"/>
      <c r="D79"/>
      <c r="E79" s="59"/>
    </row>
    <row r="80" spans="1:5" s="43" customFormat="1" ht="13.5" customHeight="1">
      <c r="A80"/>
      <c r="B80"/>
      <c r="C80"/>
      <c r="D80"/>
      <c r="E80" s="59"/>
    </row>
    <row r="81" spans="1:5" s="43" customFormat="1" ht="13.5" customHeight="1">
      <c r="A81"/>
      <c r="B81"/>
      <c r="C81"/>
      <c r="D81"/>
      <c r="E81" s="59"/>
    </row>
    <row r="82" spans="1:5" s="43" customFormat="1" ht="13.5" customHeight="1">
      <c r="A82"/>
      <c r="B82"/>
      <c r="C82"/>
      <c r="D82"/>
      <c r="E82" s="59"/>
    </row>
    <row r="83" spans="1:5" s="43" customFormat="1" ht="13.5" customHeight="1">
      <c r="A83"/>
      <c r="B83"/>
      <c r="C83"/>
      <c r="D83"/>
      <c r="E83" s="59"/>
    </row>
    <row r="84" spans="1:5" s="43" customFormat="1" ht="13.5" customHeight="1">
      <c r="A84"/>
      <c r="B84"/>
      <c r="C84"/>
      <c r="D84"/>
      <c r="E84" s="59"/>
    </row>
    <row r="85" spans="1:5" s="43" customFormat="1" ht="13.5" customHeight="1">
      <c r="A85"/>
      <c r="B85"/>
      <c r="C85"/>
      <c r="D85"/>
      <c r="E85" s="59"/>
    </row>
    <row r="86" spans="1:5" s="43" customFormat="1" ht="13.5" customHeight="1">
      <c r="A86"/>
      <c r="B86"/>
      <c r="C86"/>
      <c r="D86"/>
      <c r="E86" s="59"/>
    </row>
    <row r="87" spans="1:6" s="43" customFormat="1" ht="13.5" customHeight="1">
      <c r="A87"/>
      <c r="B87"/>
      <c r="C87"/>
      <c r="D87"/>
      <c r="E87"/>
      <c r="F87"/>
    </row>
    <row r="88" spans="1:6" s="43" customFormat="1" ht="13.5" customHeight="1">
      <c r="A88"/>
      <c r="B88"/>
      <c r="C88"/>
      <c r="D88"/>
      <c r="E88"/>
      <c r="F88"/>
    </row>
    <row r="89" spans="1:6" s="43" customFormat="1" ht="13.5" customHeight="1">
      <c r="A89"/>
      <c r="B89"/>
      <c r="C89"/>
      <c r="D89"/>
      <c r="E89"/>
      <c r="F89"/>
    </row>
    <row r="90" spans="1:6" s="43" customFormat="1" ht="13.5" customHeight="1">
      <c r="A90"/>
      <c r="B90"/>
      <c r="C90"/>
      <c r="D90"/>
      <c r="E90"/>
      <c r="F90"/>
    </row>
    <row r="91" spans="1:6" s="43" customFormat="1" ht="13.5" customHeight="1">
      <c r="A91"/>
      <c r="B91"/>
      <c r="C91"/>
      <c r="D91"/>
      <c r="E91"/>
      <c r="F91"/>
    </row>
    <row r="92" spans="1:6" s="43" customFormat="1" ht="13.5" customHeight="1">
      <c r="A92"/>
      <c r="B92"/>
      <c r="C92"/>
      <c r="D92"/>
      <c r="E92"/>
      <c r="F92"/>
    </row>
    <row r="93" spans="1:6" s="43" customFormat="1" ht="13.5" customHeight="1">
      <c r="A93"/>
      <c r="B93"/>
      <c r="C93"/>
      <c r="D93"/>
      <c r="E93"/>
      <c r="F93"/>
    </row>
    <row r="94" spans="1:6" s="43" customFormat="1" ht="13.5" customHeight="1">
      <c r="A94"/>
      <c r="B94"/>
      <c r="C94"/>
      <c r="D94"/>
      <c r="E94"/>
      <c r="F94"/>
    </row>
    <row r="95" spans="1:6" s="43" customFormat="1" ht="13.5" customHeight="1">
      <c r="A95"/>
      <c r="B95"/>
      <c r="C95"/>
      <c r="D95"/>
      <c r="E95"/>
      <c r="F95"/>
    </row>
    <row r="96" spans="1:6" s="43" customFormat="1" ht="13.5" customHeight="1">
      <c r="A96"/>
      <c r="B96"/>
      <c r="C96"/>
      <c r="D96"/>
      <c r="E96"/>
      <c r="F96"/>
    </row>
    <row r="97" spans="1:6" s="43" customFormat="1" ht="13.5" customHeight="1">
      <c r="A97"/>
      <c r="B97"/>
      <c r="C97"/>
      <c r="D97"/>
      <c r="E97"/>
      <c r="F97"/>
    </row>
    <row r="98" spans="1:6" s="43" customFormat="1" ht="13.5" customHeight="1">
      <c r="A98"/>
      <c r="B98"/>
      <c r="C98"/>
      <c r="D98"/>
      <c r="E98"/>
      <c r="F98"/>
    </row>
    <row r="99" spans="1:6" s="43" customFormat="1" ht="13.5" customHeight="1">
      <c r="A99"/>
      <c r="B99"/>
      <c r="C99"/>
      <c r="D99"/>
      <c r="E99"/>
      <c r="F99"/>
    </row>
    <row r="100" spans="1:6" s="43" customFormat="1" ht="13.5" customHeight="1">
      <c r="A100"/>
      <c r="B100"/>
      <c r="C100"/>
      <c r="D100"/>
      <c r="E100"/>
      <c r="F100"/>
    </row>
    <row r="101" spans="1:6" s="43" customFormat="1" ht="13.5" customHeight="1">
      <c r="A101"/>
      <c r="B101"/>
      <c r="C101"/>
      <c r="D101"/>
      <c r="E101"/>
      <c r="F101"/>
    </row>
    <row r="102" spans="1:6" s="43" customFormat="1" ht="13.5" customHeight="1">
      <c r="A102"/>
      <c r="B102"/>
      <c r="C102"/>
      <c r="D102"/>
      <c r="E102"/>
      <c r="F102"/>
    </row>
    <row r="103" spans="1:6" s="43" customFormat="1" ht="13.5" customHeight="1">
      <c r="A103"/>
      <c r="B103"/>
      <c r="C103"/>
      <c r="D103"/>
      <c r="E103"/>
      <c r="F103"/>
    </row>
    <row r="104" spans="1:6" s="43" customFormat="1" ht="13.5" customHeight="1">
      <c r="A104"/>
      <c r="B104"/>
      <c r="C104"/>
      <c r="D104"/>
      <c r="E104"/>
      <c r="F104"/>
    </row>
    <row r="105" spans="1:6" s="43" customFormat="1" ht="13.5" customHeight="1">
      <c r="A105"/>
      <c r="B105"/>
      <c r="C105"/>
      <c r="D105"/>
      <c r="E105"/>
      <c r="F105"/>
    </row>
    <row r="106" spans="1:6" s="43" customFormat="1" ht="13.5" customHeight="1">
      <c r="A106"/>
      <c r="B106"/>
      <c r="C106"/>
      <c r="D106"/>
      <c r="E106"/>
      <c r="F106"/>
    </row>
    <row r="107" spans="1:6" s="43" customFormat="1" ht="13.5" customHeight="1">
      <c r="A107"/>
      <c r="B107"/>
      <c r="C107"/>
      <c r="D107"/>
      <c r="E107"/>
      <c r="F107"/>
    </row>
    <row r="108" spans="1:6" s="43" customFormat="1" ht="13.5" customHeight="1">
      <c r="A108"/>
      <c r="B108"/>
      <c r="C108"/>
      <c r="D108"/>
      <c r="E108"/>
      <c r="F108"/>
    </row>
    <row r="109" spans="1:6" s="43" customFormat="1" ht="13.5" customHeight="1">
      <c r="A109"/>
      <c r="B109"/>
      <c r="C109"/>
      <c r="D109"/>
      <c r="E109"/>
      <c r="F109"/>
    </row>
    <row r="110" spans="1:6" s="43" customFormat="1" ht="13.5" customHeight="1">
      <c r="A110"/>
      <c r="B110"/>
      <c r="C110"/>
      <c r="D110"/>
      <c r="E110"/>
      <c r="F110"/>
    </row>
    <row r="111" spans="1:6" s="43" customFormat="1" ht="13.5" customHeight="1">
      <c r="A111"/>
      <c r="B111"/>
      <c r="C111"/>
      <c r="D111"/>
      <c r="E111"/>
      <c r="F111"/>
    </row>
    <row r="112" spans="1:6" s="43" customFormat="1" ht="13.5" customHeight="1">
      <c r="A112"/>
      <c r="B112"/>
      <c r="C112"/>
      <c r="D112"/>
      <c r="E112"/>
      <c r="F112"/>
    </row>
    <row r="113" spans="1:5" s="43" customFormat="1" ht="13.5" customHeight="1">
      <c r="A113"/>
      <c r="B113"/>
      <c r="C113"/>
      <c r="D113"/>
      <c r="E113" s="59"/>
    </row>
    <row r="114" spans="1:5" s="43" customFormat="1" ht="13.5" customHeight="1">
      <c r="A114"/>
      <c r="B114"/>
      <c r="C114"/>
      <c r="D114"/>
      <c r="E114" s="59"/>
    </row>
    <row r="115" spans="1:9" s="43" customFormat="1" ht="13.5" customHeight="1">
      <c r="A115"/>
      <c r="B115"/>
      <c r="C115"/>
      <c r="D115"/>
      <c r="E115"/>
      <c r="F115"/>
      <c r="G115"/>
      <c r="H115"/>
      <c r="I115"/>
    </row>
    <row r="116" spans="1:9" s="43" customFormat="1" ht="13.5" customHeight="1">
      <c r="A116"/>
      <c r="B116"/>
      <c r="C116"/>
      <c r="D116"/>
      <c r="E116"/>
      <c r="F116"/>
      <c r="G116"/>
      <c r="H116"/>
      <c r="I116"/>
    </row>
    <row r="117" spans="1:9" s="43" customFormat="1" ht="13.5" customHeight="1">
      <c r="A117"/>
      <c r="B117"/>
      <c r="C117"/>
      <c r="D117"/>
      <c r="E117"/>
      <c r="F117"/>
      <c r="G117"/>
      <c r="H117"/>
      <c r="I117"/>
    </row>
    <row r="118" spans="1:9" s="43" customFormat="1" ht="13.5" customHeight="1">
      <c r="A118"/>
      <c r="B118"/>
      <c r="C118"/>
      <c r="D118"/>
      <c r="E118"/>
      <c r="F118"/>
      <c r="G118"/>
      <c r="H118"/>
      <c r="I118"/>
    </row>
    <row r="119" spans="1:9" s="43" customFormat="1" ht="13.5" customHeight="1">
      <c r="A119"/>
      <c r="B119"/>
      <c r="C119"/>
      <c r="D119"/>
      <c r="E119"/>
      <c r="F119"/>
      <c r="G119"/>
      <c r="H119"/>
      <c r="I119"/>
    </row>
    <row r="120" spans="1:9" s="43" customFormat="1" ht="13.5" customHeight="1">
      <c r="A120"/>
      <c r="B120"/>
      <c r="C120"/>
      <c r="D120"/>
      <c r="E120"/>
      <c r="F120"/>
      <c r="G120"/>
      <c r="H120"/>
      <c r="I120"/>
    </row>
    <row r="121" spans="1:9" s="43" customFormat="1" ht="13.5" customHeight="1">
      <c r="A121"/>
      <c r="B121"/>
      <c r="C121"/>
      <c r="D121"/>
      <c r="E121"/>
      <c r="F121"/>
      <c r="G121"/>
      <c r="H121"/>
      <c r="I121"/>
    </row>
    <row r="122" spans="1:9" s="43" customFormat="1" ht="13.5" customHeight="1">
      <c r="A122"/>
      <c r="B122"/>
      <c r="C122"/>
      <c r="D122"/>
      <c r="E122"/>
      <c r="F122"/>
      <c r="G122"/>
      <c r="H122"/>
      <c r="I122"/>
    </row>
    <row r="123" spans="1:9" s="43" customFormat="1" ht="13.5" customHeight="1">
      <c r="A123"/>
      <c r="B123"/>
      <c r="C123"/>
      <c r="D123"/>
      <c r="E123"/>
      <c r="F123"/>
      <c r="G123"/>
      <c r="H123"/>
      <c r="I123"/>
    </row>
    <row r="124" spans="1:9" s="43" customFormat="1" ht="13.5" customHeight="1">
      <c r="A124"/>
      <c r="B124"/>
      <c r="C124"/>
      <c r="D124"/>
      <c r="E124"/>
      <c r="F124"/>
      <c r="G124"/>
      <c r="H124"/>
      <c r="I124"/>
    </row>
    <row r="125" spans="1:9" s="43" customFormat="1" ht="13.5" customHeight="1">
      <c r="A125" s="30"/>
      <c r="B125" s="30"/>
      <c r="C125" s="72"/>
      <c r="D125" s="72"/>
      <c r="E125"/>
      <c r="F125"/>
      <c r="G125"/>
      <c r="H125"/>
      <c r="I125"/>
    </row>
    <row r="126" spans="2:9" s="43" customFormat="1" ht="13.5" customHeight="1">
      <c r="B126" s="30"/>
      <c r="C126" s="72"/>
      <c r="D126" s="72"/>
      <c r="E126"/>
      <c r="F126"/>
      <c r="G126"/>
      <c r="H126"/>
      <c r="I126"/>
    </row>
    <row r="127" ht="13.5" customHeight="1">
      <c r="A127"/>
    </row>
    <row r="128" ht="13.5" customHeight="1">
      <c r="A128"/>
    </row>
    <row r="129" ht="13.5" customHeight="1">
      <c r="A129"/>
    </row>
    <row r="130" ht="13.5" customHeight="1">
      <c r="A130"/>
    </row>
    <row r="131" ht="13.5" customHeight="1">
      <c r="A131"/>
    </row>
    <row r="132" ht="13.5" customHeight="1">
      <c r="A132"/>
    </row>
    <row r="133" ht="13.5" customHeight="1">
      <c r="A133"/>
    </row>
    <row r="134" ht="13.5" customHeight="1">
      <c r="A134"/>
    </row>
    <row r="135" ht="13.5" customHeight="1">
      <c r="A135"/>
    </row>
    <row r="136" ht="13.5" customHeight="1">
      <c r="A136"/>
    </row>
    <row r="137" ht="13.5" customHeight="1">
      <c r="A137"/>
    </row>
    <row r="138" ht="13.5" customHeight="1">
      <c r="A138"/>
    </row>
    <row r="139" ht="13.5" customHeight="1">
      <c r="A139"/>
    </row>
    <row r="140" ht="13.5" customHeight="1">
      <c r="A140"/>
    </row>
    <row r="141" ht="13.5" customHeight="1">
      <c r="A141"/>
    </row>
    <row r="142" ht="13.5" customHeight="1">
      <c r="A142"/>
    </row>
    <row r="143" ht="13.5" customHeight="1">
      <c r="A143"/>
    </row>
    <row r="144" ht="13.5" customHeight="1">
      <c r="A144"/>
    </row>
    <row r="145" ht="13.5" customHeight="1">
      <c r="A145"/>
    </row>
    <row r="146" ht="13.5" customHeight="1">
      <c r="A146"/>
    </row>
    <row r="147" ht="13.5" customHeight="1">
      <c r="A147"/>
    </row>
    <row r="148" ht="13.5" customHeight="1">
      <c r="A148"/>
    </row>
    <row r="149" ht="13.5" customHeight="1">
      <c r="A149"/>
    </row>
    <row r="150" ht="13.5" customHeight="1">
      <c r="A150"/>
    </row>
    <row r="151" spans="1:9" ht="13.5" customHeight="1">
      <c r="A151"/>
      <c r="E151" s="59"/>
      <c r="F151" s="43"/>
      <c r="G151" s="43"/>
      <c r="H151" s="43"/>
      <c r="I151" s="43"/>
    </row>
    <row r="152" spans="1:9" ht="13.5" customHeight="1">
      <c r="A152"/>
      <c r="E152" s="59"/>
      <c r="F152" s="43"/>
      <c r="G152" s="43"/>
      <c r="H152" s="43"/>
      <c r="I152" s="43"/>
    </row>
    <row r="153" spans="1:9" ht="13.5" customHeight="1">
      <c r="A153"/>
      <c r="E153" s="59"/>
      <c r="F153" s="43"/>
      <c r="G153" s="43"/>
      <c r="H153" s="43"/>
      <c r="I153" s="43"/>
    </row>
    <row r="154" spans="1:9" ht="13.5" customHeight="1">
      <c r="A154"/>
      <c r="E154" s="59"/>
      <c r="F154" s="43"/>
      <c r="G154" s="43"/>
      <c r="H154" s="43"/>
      <c r="I154" s="43"/>
    </row>
    <row r="155" spans="1:9" ht="13.5" customHeight="1">
      <c r="A155"/>
      <c r="E155" s="59"/>
      <c r="F155" s="43"/>
      <c r="G155" s="43"/>
      <c r="H155" s="43"/>
      <c r="I155" s="43"/>
    </row>
    <row r="156" spans="1:9" ht="13.5" customHeight="1">
      <c r="A156"/>
      <c r="E156" s="59"/>
      <c r="F156" s="43"/>
      <c r="G156" s="43"/>
      <c r="H156" s="43"/>
      <c r="I156" s="43"/>
    </row>
    <row r="157" spans="1:9" ht="13.5" customHeight="1">
      <c r="A157"/>
      <c r="E157" s="59"/>
      <c r="F157" s="43"/>
      <c r="G157" s="43"/>
      <c r="H157" s="43"/>
      <c r="I157" s="43"/>
    </row>
    <row r="158" spans="1:9" ht="13.5" customHeight="1">
      <c r="A158"/>
      <c r="E158" s="59"/>
      <c r="F158" s="43"/>
      <c r="G158" s="43"/>
      <c r="H158" s="43"/>
      <c r="I158" s="43"/>
    </row>
    <row r="159" spans="1:9" ht="13.5" customHeight="1">
      <c r="A159"/>
      <c r="E159" s="59"/>
      <c r="F159" s="43"/>
      <c r="G159" s="43"/>
      <c r="H159" s="43"/>
      <c r="I159" s="43"/>
    </row>
    <row r="160" spans="1:9" ht="13.5" customHeight="1">
      <c r="A160"/>
      <c r="E160" s="59"/>
      <c r="F160" s="43"/>
      <c r="G160" s="43"/>
      <c r="H160" s="43"/>
      <c r="I160" s="43"/>
    </row>
    <row r="161" spans="1:9" ht="13.5" customHeight="1">
      <c r="A161"/>
      <c r="E161" s="59"/>
      <c r="F161" s="43"/>
      <c r="G161" s="43"/>
      <c r="H161" s="43"/>
      <c r="I161" s="43"/>
    </row>
    <row r="162" spans="1:9" ht="13.5" customHeight="1">
      <c r="A162"/>
      <c r="E162" s="59"/>
      <c r="F162" s="43"/>
      <c r="G162" s="43"/>
      <c r="H162" s="43"/>
      <c r="I162" s="43"/>
    </row>
    <row r="163" spans="3:5" s="43" customFormat="1" ht="13.5" customHeight="1">
      <c r="C163" s="71"/>
      <c r="D163" s="71"/>
      <c r="E163" s="59"/>
    </row>
    <row r="164" spans="3:5" s="43" customFormat="1" ht="13.5" customHeight="1">
      <c r="C164" s="71"/>
      <c r="D164" s="71"/>
      <c r="E164" s="59"/>
    </row>
    <row r="165" spans="3:5" s="43" customFormat="1" ht="13.5" customHeight="1">
      <c r="C165" s="71"/>
      <c r="D165" s="71"/>
      <c r="E165" s="59"/>
    </row>
    <row r="166" spans="3:5" s="43" customFormat="1" ht="13.5" customHeight="1">
      <c r="C166" s="71"/>
      <c r="D166" s="71"/>
      <c r="E166" s="59"/>
    </row>
    <row r="167" s="43" customFormat="1" ht="13.5" customHeight="1">
      <c r="E167" s="59"/>
    </row>
    <row r="168" s="43" customFormat="1" ht="13.5" customHeight="1">
      <c r="E168" s="59"/>
    </row>
    <row r="169" s="43" customFormat="1" ht="13.5" customHeight="1">
      <c r="E169" s="59"/>
    </row>
    <row r="170" s="43" customFormat="1" ht="13.5" customHeight="1">
      <c r="E170" s="59"/>
    </row>
    <row r="171" s="43" customFormat="1" ht="13.5" customHeight="1">
      <c r="E171" s="59"/>
    </row>
    <row r="172" s="43" customFormat="1" ht="13.5" customHeight="1">
      <c r="E172" s="59"/>
    </row>
    <row r="173" s="43" customFormat="1" ht="13.5" customHeight="1">
      <c r="E173" s="59"/>
    </row>
    <row r="174" s="43" customFormat="1" ht="13.5" customHeight="1">
      <c r="E174" s="59"/>
    </row>
    <row r="175" s="43" customFormat="1" ht="13.5" customHeight="1">
      <c r="E175" s="59"/>
    </row>
    <row r="176" s="43" customFormat="1" ht="13.5" customHeight="1">
      <c r="E176" s="59"/>
    </row>
    <row r="177" s="43" customFormat="1" ht="13.5" customHeight="1">
      <c r="E177" s="59"/>
    </row>
    <row r="178" s="43" customFormat="1" ht="13.5" customHeight="1">
      <c r="E178" s="59"/>
    </row>
    <row r="179" s="43" customFormat="1" ht="13.5" customHeight="1">
      <c r="E179" s="59"/>
    </row>
    <row r="180" s="43" customFormat="1" ht="13.5" customHeight="1">
      <c r="E180" s="59"/>
    </row>
    <row r="181" s="43" customFormat="1" ht="13.5" customHeight="1">
      <c r="E181" s="59"/>
    </row>
    <row r="182" s="43" customFormat="1" ht="13.5" customHeight="1">
      <c r="E182" s="59"/>
    </row>
    <row r="183" s="43" customFormat="1" ht="13.5" customHeight="1">
      <c r="E183" s="59"/>
    </row>
    <row r="184" s="43" customFormat="1" ht="13.5" customHeight="1">
      <c r="E184" s="59"/>
    </row>
    <row r="185" s="43" customFormat="1" ht="13.5" customHeight="1">
      <c r="E185" s="59"/>
    </row>
    <row r="186" s="43" customFormat="1" ht="13.5" customHeight="1">
      <c r="E186" s="59"/>
    </row>
    <row r="187" s="43" customFormat="1" ht="13.5" customHeight="1">
      <c r="E187" s="59"/>
    </row>
    <row r="188" s="43" customFormat="1" ht="13.5" customHeight="1">
      <c r="E188" s="59"/>
    </row>
    <row r="189" s="43" customFormat="1" ht="13.5" customHeight="1">
      <c r="E189" s="59"/>
    </row>
    <row r="190" s="43" customFormat="1" ht="13.5" customHeight="1">
      <c r="E190" s="59"/>
    </row>
    <row r="191" s="43" customFormat="1" ht="13.5" customHeight="1">
      <c r="E191" s="59"/>
    </row>
    <row r="192" s="43" customFormat="1" ht="13.5" customHeight="1">
      <c r="E192" s="59"/>
    </row>
    <row r="193" s="43" customFormat="1" ht="13.5" customHeight="1">
      <c r="E193" s="59"/>
    </row>
    <row r="194" s="43" customFormat="1" ht="13.5" customHeight="1">
      <c r="E194" s="59"/>
    </row>
    <row r="195" s="43" customFormat="1" ht="13.5" customHeight="1">
      <c r="E195" s="59"/>
    </row>
    <row r="196" s="43" customFormat="1" ht="13.5" customHeight="1">
      <c r="E196" s="59"/>
    </row>
    <row r="197" s="43" customFormat="1" ht="13.5" customHeight="1">
      <c r="E197" s="59"/>
    </row>
    <row r="198" s="43" customFormat="1" ht="13.5" customHeight="1">
      <c r="E198" s="59"/>
    </row>
    <row r="199" s="43" customFormat="1" ht="13.5" customHeight="1">
      <c r="E199" s="59"/>
    </row>
    <row r="200" s="43" customFormat="1" ht="13.5" customHeight="1">
      <c r="E200" s="59"/>
    </row>
    <row r="201" s="43" customFormat="1" ht="13.5" customHeight="1">
      <c r="E201" s="59"/>
    </row>
    <row r="202" s="43" customFormat="1" ht="13.5" customHeight="1">
      <c r="E202" s="59"/>
    </row>
    <row r="203" s="43" customFormat="1" ht="13.5" customHeight="1">
      <c r="E203" s="59"/>
    </row>
    <row r="204" s="43" customFormat="1" ht="13.5" customHeight="1">
      <c r="E204" s="59"/>
    </row>
    <row r="205" s="43" customFormat="1" ht="13.5" customHeight="1">
      <c r="E205" s="59"/>
    </row>
    <row r="206" s="43" customFormat="1" ht="13.5" customHeight="1">
      <c r="E206" s="59"/>
    </row>
    <row r="207" s="43" customFormat="1" ht="13.5" customHeight="1">
      <c r="E207" s="59"/>
    </row>
    <row r="208" s="43" customFormat="1" ht="13.5" customHeight="1">
      <c r="E208" s="59"/>
    </row>
    <row r="209" s="43" customFormat="1" ht="13.5" customHeight="1">
      <c r="E209" s="59"/>
    </row>
    <row r="210" s="43" customFormat="1" ht="13.5" customHeight="1">
      <c r="E210" s="59"/>
    </row>
    <row r="211" s="43" customFormat="1" ht="13.5" customHeight="1">
      <c r="E211" s="59"/>
    </row>
    <row r="212" s="43" customFormat="1" ht="13.5" customHeight="1">
      <c r="E212" s="59"/>
    </row>
    <row r="213" s="43" customFormat="1" ht="13.5" customHeight="1">
      <c r="E213" s="59"/>
    </row>
    <row r="214" s="43" customFormat="1" ht="13.5" customHeight="1">
      <c r="E214" s="59"/>
    </row>
    <row r="215" s="43" customFormat="1" ht="13.5" customHeight="1">
      <c r="E215" s="59"/>
    </row>
    <row r="216" s="43" customFormat="1" ht="13.5" customHeight="1">
      <c r="E216" s="59"/>
    </row>
    <row r="217" s="43" customFormat="1" ht="13.5" customHeight="1">
      <c r="E217" s="59"/>
    </row>
    <row r="218" s="43" customFormat="1" ht="13.5" customHeight="1">
      <c r="E218" s="59"/>
    </row>
    <row r="219" s="43" customFormat="1" ht="13.5" customHeight="1">
      <c r="E219" s="59"/>
    </row>
    <row r="220" s="43" customFormat="1" ht="13.5" customHeight="1">
      <c r="E220" s="59"/>
    </row>
    <row r="221" s="43" customFormat="1" ht="13.5" customHeight="1">
      <c r="E221" s="59"/>
    </row>
    <row r="222" s="43" customFormat="1" ht="13.5" customHeight="1">
      <c r="E222" s="59"/>
    </row>
    <row r="223" s="43" customFormat="1" ht="13.5" customHeight="1">
      <c r="E223" s="59"/>
    </row>
    <row r="224" s="43" customFormat="1" ht="13.5" customHeight="1">
      <c r="E224" s="59"/>
    </row>
    <row r="225" s="43" customFormat="1" ht="13.5" customHeight="1">
      <c r="E225" s="59"/>
    </row>
    <row r="226" s="43" customFormat="1" ht="13.5" customHeight="1">
      <c r="E226" s="59"/>
    </row>
    <row r="227" s="43" customFormat="1" ht="13.5" customHeight="1">
      <c r="E227" s="59"/>
    </row>
    <row r="228" s="43" customFormat="1" ht="13.5" customHeight="1">
      <c r="E228" s="59"/>
    </row>
    <row r="229" s="43" customFormat="1" ht="13.5" customHeight="1">
      <c r="E229" s="59"/>
    </row>
    <row r="230" s="43" customFormat="1" ht="13.5" customHeight="1">
      <c r="E230" s="59"/>
    </row>
    <row r="231" s="43" customFormat="1" ht="13.5" customHeight="1">
      <c r="E231" s="59"/>
    </row>
    <row r="232" s="43" customFormat="1" ht="13.5" customHeight="1">
      <c r="E232" s="59"/>
    </row>
    <row r="233" s="43" customFormat="1" ht="13.5" customHeight="1">
      <c r="E233" s="59"/>
    </row>
    <row r="234" s="43" customFormat="1" ht="13.5" customHeight="1">
      <c r="E234" s="59"/>
    </row>
    <row r="235" s="43" customFormat="1" ht="13.5" customHeight="1">
      <c r="E235" s="59"/>
    </row>
    <row r="236" s="43" customFormat="1" ht="13.5" customHeight="1">
      <c r="E236" s="59"/>
    </row>
    <row r="237" s="43" customFormat="1" ht="13.5" customHeight="1">
      <c r="E237" s="59"/>
    </row>
    <row r="238" s="43" customFormat="1" ht="13.5" customHeight="1">
      <c r="E238" s="59"/>
    </row>
    <row r="239" s="43" customFormat="1" ht="13.5" customHeight="1">
      <c r="E239" s="59"/>
    </row>
    <row r="240" s="43" customFormat="1" ht="13.5" customHeight="1">
      <c r="E240" s="59"/>
    </row>
    <row r="241" s="43" customFormat="1" ht="13.5" customHeight="1">
      <c r="E241" s="59"/>
    </row>
    <row r="242" s="43" customFormat="1" ht="13.5" customHeight="1">
      <c r="E242" s="59"/>
    </row>
    <row r="243" s="43" customFormat="1" ht="13.5" customHeight="1">
      <c r="E243" s="59"/>
    </row>
    <row r="244" s="43" customFormat="1" ht="13.5" customHeight="1">
      <c r="E244" s="59"/>
    </row>
    <row r="245" s="43" customFormat="1" ht="13.5" customHeight="1">
      <c r="E245" s="59"/>
    </row>
    <row r="246" s="43" customFormat="1" ht="13.5" customHeight="1">
      <c r="E246" s="59"/>
    </row>
    <row r="247" s="43" customFormat="1" ht="13.5" customHeight="1">
      <c r="E247" s="59"/>
    </row>
    <row r="248" s="43" customFormat="1" ht="13.5" customHeight="1">
      <c r="E248" s="59"/>
    </row>
    <row r="249" s="43" customFormat="1" ht="13.5" customHeight="1">
      <c r="E249" s="59"/>
    </row>
    <row r="250" s="43" customFormat="1" ht="13.5" customHeight="1">
      <c r="E250" s="59"/>
    </row>
    <row r="251" s="43" customFormat="1" ht="13.5" customHeight="1"/>
    <row r="252" s="43" customFormat="1" ht="13.5" customHeight="1"/>
    <row r="253" s="43" customFormat="1" ht="13.5" customHeight="1"/>
    <row r="254" s="43" customFormat="1" ht="13.5" customHeight="1"/>
    <row r="255" s="43" customFormat="1" ht="13.5" customHeight="1"/>
    <row r="256" s="43" customFormat="1" ht="13.5" customHeight="1"/>
    <row r="257" s="43" customFormat="1" ht="13.5" customHeight="1"/>
    <row r="258" s="43" customFormat="1" ht="13.5" customHeight="1"/>
    <row r="259" s="43" customFormat="1" ht="13.5" customHeight="1"/>
    <row r="260" s="43" customFormat="1" ht="13.5" customHeight="1"/>
    <row r="261" s="43" customFormat="1" ht="13.5" customHeight="1"/>
    <row r="262" spans="3:4" s="43" customFormat="1" ht="13.5" customHeight="1">
      <c r="C262" s="59"/>
      <c r="D262" s="59"/>
    </row>
    <row r="263" s="43" customFormat="1" ht="13.5" customHeight="1"/>
    <row r="264" s="43" customFormat="1" ht="13.5" customHeight="1"/>
    <row r="265" s="43" customFormat="1" ht="13.5" customHeight="1"/>
    <row r="266" s="43" customFormat="1" ht="13.5" customHeight="1"/>
    <row r="267" s="43" customFormat="1" ht="13.5" customHeight="1"/>
    <row r="268" s="43" customFormat="1" ht="13.5" customHeight="1"/>
    <row r="269" s="43" customFormat="1" ht="13.5" customHeight="1"/>
    <row r="270" s="43" customFormat="1" ht="13.5" customHeight="1"/>
    <row r="271" s="43" customFormat="1" ht="13.5" customHeight="1"/>
    <row r="272" s="43" customFormat="1" ht="13.5" customHeight="1"/>
    <row r="273" s="43" customFormat="1" ht="13.5" customHeight="1"/>
    <row r="274" s="43" customFormat="1" ht="13.5" customHeight="1"/>
    <row r="275" s="43" customFormat="1" ht="13.5" customHeight="1"/>
    <row r="276" s="43" customFormat="1" ht="13.5" customHeight="1"/>
    <row r="277" s="43" customFormat="1" ht="13.5" customHeight="1"/>
    <row r="278" s="43" customFormat="1" ht="13.5" customHeight="1"/>
    <row r="279" s="43" customFormat="1" ht="13.5" customHeight="1"/>
    <row r="280" s="43" customFormat="1" ht="13.5" customHeight="1"/>
    <row r="281" s="43" customFormat="1" ht="13.5" customHeight="1"/>
    <row r="282" s="43" customFormat="1" ht="13.5" customHeight="1"/>
    <row r="283" s="43" customFormat="1" ht="13.5" customHeight="1"/>
    <row r="284" s="43" customFormat="1" ht="13.5" customHeight="1"/>
    <row r="285" s="43" customFormat="1" ht="13.5" customHeight="1"/>
    <row r="286" s="43" customFormat="1" ht="13.5" customHeight="1"/>
    <row r="287" s="43" customFormat="1" ht="13.5" customHeight="1"/>
    <row r="288" s="43" customFormat="1" ht="13.5" customHeight="1"/>
    <row r="289" s="43" customFormat="1" ht="13.5" customHeight="1"/>
    <row r="290" s="43" customFormat="1" ht="13.5" customHeight="1"/>
    <row r="291" s="43" customFormat="1" ht="13.5" customHeight="1"/>
    <row r="292" s="43" customFormat="1" ht="13.5" customHeight="1"/>
    <row r="293" s="43" customFormat="1" ht="13.5" customHeight="1"/>
    <row r="294" s="43" customFormat="1" ht="13.5" customHeight="1"/>
    <row r="295" s="43" customFormat="1" ht="13.5" customHeight="1"/>
    <row r="296" s="43" customFormat="1" ht="13.5" customHeight="1"/>
    <row r="297" s="43" customFormat="1" ht="13.5" customHeight="1"/>
    <row r="298" s="43" customFormat="1" ht="13.5" customHeight="1"/>
    <row r="299" s="43" customFormat="1" ht="13.5" customHeight="1"/>
    <row r="300" s="43" customFormat="1" ht="13.5" customHeight="1"/>
    <row r="301" s="43" customFormat="1" ht="13.5" customHeight="1"/>
    <row r="302" s="43" customFormat="1" ht="13.5" customHeight="1"/>
    <row r="303" s="43" customFormat="1" ht="13.5" customHeight="1"/>
    <row r="304" s="43" customFormat="1" ht="13.5" customHeight="1"/>
    <row r="305" s="43" customFormat="1" ht="13.5" customHeight="1"/>
    <row r="306" s="43" customFormat="1" ht="13.5" customHeight="1"/>
    <row r="307" s="43" customFormat="1" ht="13.5" customHeight="1"/>
    <row r="308" s="43" customFormat="1" ht="13.5" customHeight="1"/>
    <row r="309" s="43" customFormat="1" ht="13.5" customHeight="1"/>
    <row r="310" s="43" customFormat="1" ht="13.5" customHeight="1"/>
    <row r="311" s="43" customFormat="1" ht="13.5" customHeight="1"/>
    <row r="312" s="43" customFormat="1" ht="13.5" customHeight="1"/>
    <row r="313" s="43" customFormat="1" ht="13.5" customHeight="1"/>
    <row r="314" s="43" customFormat="1" ht="13.5" customHeight="1"/>
    <row r="315" s="43" customFormat="1" ht="13.5" customHeight="1"/>
    <row r="316" s="43" customFormat="1" ht="13.5" customHeight="1"/>
    <row r="317" s="43" customFormat="1" ht="13.5" customHeight="1"/>
    <row r="318" s="43" customFormat="1" ht="13.5" customHeight="1"/>
    <row r="319" s="43" customFormat="1" ht="13.5" customHeight="1"/>
    <row r="320" s="43" customFormat="1" ht="13.5" customHeight="1"/>
    <row r="321" s="43" customFormat="1" ht="13.5" customHeight="1"/>
    <row r="322" s="43" customFormat="1" ht="13.5" customHeight="1"/>
    <row r="323" s="43" customFormat="1" ht="13.5" customHeight="1"/>
    <row r="324" s="43" customFormat="1" ht="13.5" customHeight="1"/>
    <row r="325" s="43" customFormat="1" ht="13.5" customHeight="1"/>
    <row r="326" s="43" customFormat="1" ht="13.5" customHeight="1"/>
    <row r="327" s="43" customFormat="1" ht="13.5" customHeight="1"/>
    <row r="328" s="43" customFormat="1" ht="13.5" customHeight="1"/>
    <row r="329" s="43" customFormat="1" ht="13.5" customHeight="1"/>
    <row r="330" s="43" customFormat="1" ht="13.5" customHeight="1"/>
    <row r="331" s="43" customFormat="1" ht="13.5" customHeight="1"/>
    <row r="332" s="43" customFormat="1" ht="13.5" customHeight="1"/>
    <row r="333" s="43" customFormat="1" ht="13.5" customHeight="1"/>
    <row r="334" s="43" customFormat="1" ht="13.5" customHeight="1"/>
    <row r="335" s="43" customFormat="1" ht="13.5" customHeight="1"/>
    <row r="336" s="43" customFormat="1" ht="13.5" customHeight="1"/>
    <row r="337" s="43" customFormat="1" ht="13.5" customHeight="1"/>
    <row r="338" s="43" customFormat="1" ht="13.5" customHeight="1"/>
    <row r="339" s="43" customFormat="1" ht="13.5" customHeight="1"/>
    <row r="340" s="43" customFormat="1" ht="13.5" customHeight="1"/>
    <row r="341" s="43" customFormat="1" ht="13.5" customHeight="1"/>
    <row r="342" s="43" customFormat="1" ht="13.5" customHeight="1"/>
    <row r="343" s="43" customFormat="1" ht="13.5" customHeight="1"/>
    <row r="344" s="43" customFormat="1" ht="13.5" customHeight="1"/>
    <row r="345" s="43" customFormat="1" ht="13.5" customHeight="1"/>
    <row r="346" s="43" customFormat="1" ht="13.5" customHeight="1"/>
    <row r="347" s="43" customFormat="1" ht="13.5" customHeight="1"/>
    <row r="348" s="43" customFormat="1" ht="13.5" customHeight="1"/>
    <row r="349" s="43" customFormat="1" ht="13.5" customHeight="1"/>
    <row r="350" s="43" customFormat="1" ht="13.5" customHeight="1"/>
    <row r="351" s="43" customFormat="1" ht="13.5" customHeight="1"/>
    <row r="352" s="43" customFormat="1" ht="13.5" customHeight="1"/>
    <row r="353" s="43" customFormat="1" ht="13.5" customHeight="1"/>
    <row r="354" s="43" customFormat="1" ht="13.5" customHeight="1"/>
    <row r="355" s="43" customFormat="1" ht="13.5" customHeight="1"/>
    <row r="356" s="43" customFormat="1" ht="13.5" customHeight="1"/>
    <row r="357" s="43" customFormat="1" ht="13.5" customHeight="1"/>
    <row r="358" s="43" customFormat="1" ht="13.5" customHeight="1"/>
    <row r="359" s="43" customFormat="1" ht="13.5" customHeight="1"/>
    <row r="360" s="43" customFormat="1" ht="13.5" customHeight="1"/>
    <row r="361" s="43" customFormat="1" ht="13.5" customHeight="1"/>
    <row r="362" s="43" customFormat="1" ht="13.5" customHeight="1"/>
    <row r="363" s="43" customFormat="1" ht="13.5" customHeight="1"/>
    <row r="364" s="43" customFormat="1" ht="13.5" customHeight="1"/>
    <row r="365" s="43" customFormat="1" ht="13.5" customHeight="1"/>
    <row r="366" s="43" customFormat="1" ht="13.5" customHeight="1"/>
    <row r="367" s="43" customFormat="1" ht="13.5" customHeight="1"/>
    <row r="368" s="43" customFormat="1" ht="13.5" customHeight="1"/>
    <row r="369" s="43" customFormat="1" ht="13.5" customHeight="1"/>
    <row r="370" s="43" customFormat="1" ht="13.5" customHeight="1"/>
    <row r="371" s="43" customFormat="1" ht="13.5" customHeight="1"/>
    <row r="372" s="43" customFormat="1" ht="13.5" customHeight="1"/>
    <row r="373" s="43" customFormat="1" ht="13.5" customHeight="1"/>
    <row r="374" s="43" customFormat="1" ht="13.5" customHeight="1"/>
    <row r="375" s="43" customFormat="1" ht="13.5" customHeight="1"/>
    <row r="376" s="43" customFormat="1" ht="13.5" customHeight="1"/>
    <row r="377" s="43" customFormat="1" ht="13.5" customHeight="1"/>
    <row r="378" s="43" customFormat="1" ht="13.5" customHeight="1"/>
    <row r="379" s="43" customFormat="1" ht="13.5" customHeight="1"/>
    <row r="380" s="43" customFormat="1" ht="13.5" customHeight="1"/>
    <row r="381" s="43" customFormat="1" ht="13.5" customHeight="1"/>
    <row r="382" s="43" customFormat="1" ht="13.5" customHeight="1"/>
    <row r="383" spans="5:9" s="43" customFormat="1" ht="13.5" customHeight="1">
      <c r="E383"/>
      <c r="F383"/>
      <c r="G383"/>
      <c r="H383"/>
      <c r="I383"/>
    </row>
    <row r="384" spans="5:9" s="43" customFormat="1" ht="13.5" customHeight="1">
      <c r="E384"/>
      <c r="F384"/>
      <c r="G384"/>
      <c r="H384"/>
      <c r="I384"/>
    </row>
    <row r="385" spans="5:9" s="43" customFormat="1" ht="13.5" customHeight="1">
      <c r="E385"/>
      <c r="F385"/>
      <c r="G385"/>
      <c r="H385"/>
      <c r="I385"/>
    </row>
    <row r="386" spans="5:9" s="43" customFormat="1" ht="13.5" customHeight="1">
      <c r="E386"/>
      <c r="F386"/>
      <c r="G386"/>
      <c r="H386"/>
      <c r="I386"/>
    </row>
    <row r="387" spans="5:9" s="43" customFormat="1" ht="13.5" customHeight="1">
      <c r="E387"/>
      <c r="F387"/>
      <c r="G387"/>
      <c r="H387"/>
      <c r="I387"/>
    </row>
    <row r="388" spans="5:9" s="43" customFormat="1" ht="13.5" customHeight="1">
      <c r="E388"/>
      <c r="F388"/>
      <c r="G388"/>
      <c r="H388"/>
      <c r="I388"/>
    </row>
    <row r="389" spans="5:9" s="43" customFormat="1" ht="13.5" customHeight="1">
      <c r="E389"/>
      <c r="F389"/>
      <c r="G389"/>
      <c r="H389"/>
      <c r="I389"/>
    </row>
    <row r="390" spans="5:9" s="43" customFormat="1" ht="13.5" customHeight="1">
      <c r="E390"/>
      <c r="F390"/>
      <c r="G390"/>
      <c r="H390"/>
      <c r="I390"/>
    </row>
    <row r="391" spans="5:9" s="43" customFormat="1" ht="13.5" customHeight="1">
      <c r="E391"/>
      <c r="F391"/>
      <c r="G391"/>
      <c r="H391"/>
      <c r="I391"/>
    </row>
    <row r="392" spans="5:9" s="43" customFormat="1" ht="13.5" customHeight="1">
      <c r="E392"/>
      <c r="F392"/>
      <c r="G392"/>
      <c r="H392"/>
      <c r="I392"/>
    </row>
    <row r="393" spans="5:9" s="43" customFormat="1" ht="13.5" customHeight="1">
      <c r="E393"/>
      <c r="F393"/>
      <c r="G393"/>
      <c r="H393"/>
      <c r="I393"/>
    </row>
    <row r="394" spans="5:9" s="43" customFormat="1" ht="13.5" customHeight="1">
      <c r="E394"/>
      <c r="F394"/>
      <c r="G394"/>
      <c r="H394"/>
      <c r="I394"/>
    </row>
    <row r="395" spans="2:4" ht="13.5" customHeight="1">
      <c r="B395" s="45"/>
      <c r="C395" s="45"/>
      <c r="D395" s="45"/>
    </row>
    <row r="396" spans="2:4" ht="13.5" customHeight="1">
      <c r="B396" s="45"/>
      <c r="C396" s="45"/>
      <c r="D396" s="45"/>
    </row>
    <row r="397" spans="2:4" ht="13.5" customHeight="1">
      <c r="B397" s="45"/>
      <c r="C397" s="45"/>
      <c r="D397" s="45"/>
    </row>
    <row r="398" spans="2:4" ht="13.5" customHeight="1">
      <c r="B398" s="45"/>
      <c r="C398" s="45"/>
      <c r="D398" s="45"/>
    </row>
    <row r="399" spans="2:4" ht="13.5" customHeight="1">
      <c r="B399" s="45"/>
      <c r="C399" s="45"/>
      <c r="D399" s="45"/>
    </row>
    <row r="400" spans="2:4" ht="13.5" customHeight="1">
      <c r="B400" s="45"/>
      <c r="C400" s="45"/>
      <c r="D400" s="45"/>
    </row>
    <row r="401" spans="2:4" ht="13.5" customHeight="1">
      <c r="B401" s="45"/>
      <c r="C401" s="45"/>
      <c r="D401" s="45"/>
    </row>
    <row r="402" spans="2:4" ht="13.5" customHeight="1">
      <c r="B402" s="45"/>
      <c r="C402" s="45"/>
      <c r="D402" s="45"/>
    </row>
    <row r="403" spans="2:4" ht="13.5" customHeight="1">
      <c r="B403" s="45"/>
      <c r="C403" s="45"/>
      <c r="D403" s="45"/>
    </row>
    <row r="404" spans="2:4" ht="13.5" customHeight="1">
      <c r="B404" s="45"/>
      <c r="C404" s="45"/>
      <c r="D404" s="45"/>
    </row>
    <row r="405" spans="2:4" ht="13.5" customHeight="1">
      <c r="B405" s="45"/>
      <c r="C405" s="45"/>
      <c r="D405" s="45"/>
    </row>
    <row r="406" spans="2:4" ht="13.5" customHeight="1">
      <c r="B406" s="45"/>
      <c r="C406" s="45"/>
      <c r="D406" s="45"/>
    </row>
    <row r="407" spans="2:4" ht="13.5" customHeight="1">
      <c r="B407" s="45"/>
      <c r="C407" s="45"/>
      <c r="D407" s="45"/>
    </row>
    <row r="408" spans="2:4" ht="13.5" customHeight="1">
      <c r="B408" s="45"/>
      <c r="C408" s="45"/>
      <c r="D408" s="45"/>
    </row>
    <row r="409" spans="2:4" ht="13.5" customHeight="1">
      <c r="B409" s="45"/>
      <c r="C409" s="45"/>
      <c r="D409" s="45"/>
    </row>
    <row r="410" spans="2:4" ht="13.5" customHeight="1">
      <c r="B410" s="45"/>
      <c r="C410" s="45"/>
      <c r="D410" s="45"/>
    </row>
    <row r="411" spans="2:4" ht="13.5" customHeight="1">
      <c r="B411" s="45"/>
      <c r="C411" s="45"/>
      <c r="D411" s="45"/>
    </row>
    <row r="412" spans="2:4" ht="13.5" customHeight="1">
      <c r="B412" s="45"/>
      <c r="C412" s="45"/>
      <c r="D412" s="45"/>
    </row>
    <row r="413" spans="2:4" ht="13.5" customHeight="1">
      <c r="B413" s="45"/>
      <c r="C413" s="45"/>
      <c r="D413" s="45"/>
    </row>
    <row r="414" spans="2:4" ht="13.5" customHeight="1">
      <c r="B414" s="45"/>
      <c r="C414" s="45"/>
      <c r="D414" s="45"/>
    </row>
    <row r="415" spans="2:4" ht="13.5" customHeight="1">
      <c r="B415" s="45"/>
      <c r="C415" s="45"/>
      <c r="D415" s="45"/>
    </row>
    <row r="416" spans="2:4" ht="13.5" customHeight="1">
      <c r="B416" s="45"/>
      <c r="C416" s="45"/>
      <c r="D416" s="45"/>
    </row>
    <row r="417" spans="2:4" ht="13.5" customHeight="1">
      <c r="B417" s="45"/>
      <c r="C417" s="45"/>
      <c r="D417" s="45"/>
    </row>
    <row r="418" spans="2:4" ht="13.5" customHeight="1">
      <c r="B418" s="45"/>
      <c r="C418" s="45"/>
      <c r="D418" s="45"/>
    </row>
    <row r="419" spans="2:4" ht="13.5" customHeight="1">
      <c r="B419" s="45"/>
      <c r="C419" s="45"/>
      <c r="D419" s="45"/>
    </row>
    <row r="420" spans="2:4" ht="11.25" customHeight="1">
      <c r="B420" s="45"/>
      <c r="C420" s="45"/>
      <c r="D420" s="45"/>
    </row>
    <row r="421" spans="2:4" ht="11.25" customHeight="1">
      <c r="B421" s="45"/>
      <c r="C421" s="45"/>
      <c r="D421" s="45"/>
    </row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</sheetData>
  <mergeCells count="3">
    <mergeCell ref="E6:F6"/>
    <mergeCell ref="A6:B6"/>
    <mergeCell ref="B2:F3"/>
  </mergeCells>
  <printOptions/>
  <pageMargins left="1.1" right="0.3937007874015748" top="0.59" bottom="0.57" header="0.3937007874015748" footer="0.3937007874015748"/>
  <pageSetup horizontalDpi="600" verticalDpi="600" orientation="portrait" paperSize="9" scale="80" r:id="rId1"/>
  <headerFooter alignWithMargins="0">
    <oddHeader>&amp;LRosa Manghisi 5^M&amp;R&amp;D</oddHeader>
  </headerFooter>
  <rowBreaks count="3" manualBreakCount="3">
    <brk id="69" max="255" man="1"/>
    <brk id="124" max="255" man="1"/>
    <brk id="1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E8" sqref="E8"/>
    </sheetView>
  </sheetViews>
  <sheetFormatPr defaultColWidth="9.140625" defaultRowHeight="12.75"/>
  <cols>
    <col min="2" max="2" width="54.7109375" style="0" customWidth="1"/>
    <col min="3" max="4" width="13.7109375" style="0" customWidth="1"/>
    <col min="5" max="5" width="14.140625" style="0" bestFit="1" customWidth="1"/>
    <col min="6" max="6" width="10.7109375" style="0" customWidth="1"/>
    <col min="7" max="7" width="10.00390625" style="0" customWidth="1"/>
    <col min="8" max="10" width="14.7109375" style="0" customWidth="1"/>
    <col min="11" max="11" width="12.140625" style="0" customWidth="1"/>
    <col min="14" max="16" width="12.7109375" style="0" customWidth="1"/>
  </cols>
  <sheetData>
    <row r="1" ht="13.5" thickBot="1"/>
    <row r="2" spans="1:6" ht="12.75">
      <c r="A2" s="429"/>
      <c r="B2" s="482" t="s">
        <v>1120</v>
      </c>
      <c r="C2" s="483"/>
      <c r="D2" s="484"/>
      <c r="E2" s="99"/>
      <c r="F2" s="244"/>
    </row>
    <row r="3" spans="1:6" ht="13.5" thickBot="1">
      <c r="A3" s="429"/>
      <c r="B3" s="485"/>
      <c r="C3" s="486"/>
      <c r="D3" s="487"/>
      <c r="E3" s="99"/>
      <c r="F3" s="244"/>
    </row>
    <row r="4" spans="1:5" ht="13.5" thickBot="1">
      <c r="A4" s="231"/>
      <c r="B4" s="210"/>
      <c r="C4" s="99"/>
      <c r="D4" s="99"/>
      <c r="E4" s="99"/>
    </row>
    <row r="5" spans="1:5" ht="13.5" thickBot="1">
      <c r="A5" s="231"/>
      <c r="B5" s="479" t="s">
        <v>1004</v>
      </c>
      <c r="C5" s="480"/>
      <c r="D5" s="481"/>
      <c r="E5" s="96"/>
    </row>
    <row r="6" spans="1:5" ht="12.75">
      <c r="A6" s="231" t="s">
        <v>46</v>
      </c>
      <c r="B6" s="211" t="s">
        <v>992</v>
      </c>
      <c r="C6" s="62">
        <f>'C.E.'!D4</f>
        <v>14784000</v>
      </c>
      <c r="D6" s="62">
        <f>'C.E.'!E4</f>
        <v>13750000</v>
      </c>
      <c r="E6" s="97"/>
    </row>
    <row r="7" spans="1:5" ht="12.75">
      <c r="A7" s="231"/>
      <c r="B7" s="14" t="s">
        <v>995</v>
      </c>
      <c r="C7" s="69">
        <f>'C.E.'!D5</f>
        <v>116000</v>
      </c>
      <c r="D7" s="69">
        <f>'C.E.'!E5</f>
        <v>90000</v>
      </c>
      <c r="E7" s="98"/>
    </row>
    <row r="8" spans="1:5" ht="12.75">
      <c r="A8" s="231"/>
      <c r="B8" s="14" t="s">
        <v>996</v>
      </c>
      <c r="C8" s="69">
        <f>'C.E.'!D7</f>
        <v>0</v>
      </c>
      <c r="D8" s="69">
        <f>'C.E.'!E7</f>
        <v>0</v>
      </c>
      <c r="E8" s="98"/>
    </row>
    <row r="9" spans="1:5" ht="12.75">
      <c r="A9" s="231"/>
      <c r="B9" s="40" t="s">
        <v>215</v>
      </c>
      <c r="C9" s="69">
        <f>'C.E.'!D8</f>
        <v>0</v>
      </c>
      <c r="D9" s="69">
        <f>'C.E.'!E8</f>
        <v>0</v>
      </c>
      <c r="E9" s="98"/>
    </row>
    <row r="10" spans="1:5" ht="12.75">
      <c r="A10" s="231"/>
      <c r="B10" s="14" t="s">
        <v>997</v>
      </c>
      <c r="C10" s="74">
        <f>'C.E.'!D9</f>
        <v>0</v>
      </c>
      <c r="D10" s="74">
        <f>'C.E.'!E9</f>
        <v>0</v>
      </c>
      <c r="E10" s="98"/>
    </row>
    <row r="11" spans="1:5" ht="12.75">
      <c r="A11" s="231"/>
      <c r="B11" s="212" t="s">
        <v>1005</v>
      </c>
      <c r="C11" s="80">
        <f>SUM(C6:C10)</f>
        <v>14900000</v>
      </c>
      <c r="D11" s="80">
        <f>SUM(D6:D10)</f>
        <v>13840000</v>
      </c>
      <c r="E11" s="99"/>
    </row>
    <row r="12" spans="1:5" ht="12.75">
      <c r="A12" s="231"/>
      <c r="B12" s="211" t="s">
        <v>1006</v>
      </c>
      <c r="C12" s="81">
        <f>SUM(C13:C17)</f>
        <v>7755600</v>
      </c>
      <c r="D12" s="81">
        <f>SUM(D13:D17)</f>
        <v>7336000</v>
      </c>
      <c r="E12" s="102"/>
    </row>
    <row r="13" spans="1:5" ht="12.75">
      <c r="A13" s="231"/>
      <c r="B13" s="40" t="s">
        <v>1007</v>
      </c>
      <c r="C13" s="57">
        <f>'C.E.'!D14</f>
        <v>6700000</v>
      </c>
      <c r="D13" s="57">
        <f>'C.E.'!E14</f>
        <v>6370000</v>
      </c>
      <c r="E13" s="100"/>
    </row>
    <row r="14" spans="1:5" ht="12.75">
      <c r="A14" s="231"/>
      <c r="B14" s="40" t="s">
        <v>1008</v>
      </c>
      <c r="C14" s="57">
        <f>'C.E.'!D15</f>
        <v>1302600</v>
      </c>
      <c r="D14" s="57">
        <f>'C.E.'!E15</f>
        <v>889000</v>
      </c>
      <c r="E14" s="100"/>
    </row>
    <row r="15" spans="1:5" ht="12.75">
      <c r="A15" s="231"/>
      <c r="B15" s="40" t="s">
        <v>993</v>
      </c>
      <c r="C15" s="57">
        <f>'C.E.'!D16</f>
        <v>12000</v>
      </c>
      <c r="D15" s="57">
        <f>'C.E.'!E16</f>
        <v>12000</v>
      </c>
      <c r="E15" s="100"/>
    </row>
    <row r="16" spans="1:5" ht="12.75">
      <c r="A16" s="231"/>
      <c r="B16" s="40" t="s">
        <v>1009</v>
      </c>
      <c r="C16" s="57">
        <f>'C.E.'!D29</f>
        <v>-274000</v>
      </c>
      <c r="D16" s="57">
        <f>'C.E.'!E29</f>
        <v>50000</v>
      </c>
      <c r="E16" s="100"/>
    </row>
    <row r="17" spans="1:5" ht="13.5" thickBot="1">
      <c r="A17" s="231"/>
      <c r="B17" s="40" t="s">
        <v>994</v>
      </c>
      <c r="C17" s="82">
        <f>'C.E.'!D33</f>
        <v>15000</v>
      </c>
      <c r="D17" s="82">
        <f>'C.E.'!E33</f>
        <v>15000</v>
      </c>
      <c r="E17" s="100"/>
    </row>
    <row r="18" spans="1:6" ht="13.5" thickTop="1">
      <c r="A18" s="231"/>
      <c r="B18" s="146" t="s">
        <v>1010</v>
      </c>
      <c r="C18" s="84">
        <f>C11-C12</f>
        <v>7144400</v>
      </c>
      <c r="D18" s="84">
        <f>D11-D12</f>
        <v>6504000</v>
      </c>
      <c r="E18" s="101"/>
      <c r="F18" s="17"/>
    </row>
    <row r="19" spans="1:5" ht="12.75">
      <c r="A19" s="231"/>
      <c r="B19" s="40" t="s">
        <v>293</v>
      </c>
      <c r="C19" s="78">
        <f>'C.E.'!D17</f>
        <v>3355000</v>
      </c>
      <c r="D19" s="78">
        <f>'C.E.'!E17</f>
        <v>3185000</v>
      </c>
      <c r="E19" s="100"/>
    </row>
    <row r="20" spans="1:5" ht="12.75">
      <c r="A20" s="231"/>
      <c r="B20" s="108" t="s">
        <v>1011</v>
      </c>
      <c r="C20" s="80">
        <f>C18-C19</f>
        <v>3789400</v>
      </c>
      <c r="D20" s="80">
        <f>D18-D19</f>
        <v>3319000</v>
      </c>
      <c r="E20" s="99"/>
    </row>
    <row r="21" spans="1:5" ht="12.75">
      <c r="A21" s="231"/>
      <c r="B21" s="40" t="s">
        <v>1012</v>
      </c>
      <c r="C21" s="78">
        <f>'C.E.'!D23</f>
        <v>2306000</v>
      </c>
      <c r="D21" s="78">
        <f>'C.E.'!E23</f>
        <v>2216000</v>
      </c>
      <c r="E21" s="100"/>
    </row>
    <row r="22" spans="1:5" ht="12.75">
      <c r="A22" s="231"/>
      <c r="B22" s="108" t="s">
        <v>998</v>
      </c>
      <c r="C22" s="80">
        <f>C20-C21</f>
        <v>1483400</v>
      </c>
      <c r="D22" s="80">
        <f>D20-D21</f>
        <v>1103000</v>
      </c>
      <c r="E22" s="99"/>
    </row>
    <row r="23" spans="1:5" ht="13.5" thickBot="1">
      <c r="A23" s="231"/>
      <c r="B23" s="213" t="s">
        <v>1001</v>
      </c>
      <c r="C23" s="82">
        <f>-'C.E.'!D31+'C.E.'!D32</f>
        <v>-5000</v>
      </c>
      <c r="D23" s="82">
        <f>-'C.E.'!E31+'C.E.'!E32</f>
        <v>-3000</v>
      </c>
      <c r="E23" s="100"/>
    </row>
    <row r="24" spans="1:5" ht="13.5" thickTop="1">
      <c r="A24" s="231" t="s">
        <v>34</v>
      </c>
      <c r="B24" s="146" t="s">
        <v>999</v>
      </c>
      <c r="C24" s="75">
        <f>C22+C23</f>
        <v>1478400</v>
      </c>
      <c r="D24" s="75">
        <f>D22+D23</f>
        <v>1100000</v>
      </c>
      <c r="E24" s="101"/>
    </row>
    <row r="25" spans="1:5" ht="12.75">
      <c r="A25" s="231" t="s">
        <v>47</v>
      </c>
      <c r="B25" s="213" t="s">
        <v>1002</v>
      </c>
      <c r="C25" s="78">
        <f>'C.E.'!D64</f>
        <v>-147840</v>
      </c>
      <c r="D25" s="78">
        <f>'C.E.'!E64</f>
        <v>-137500</v>
      </c>
      <c r="E25" s="100"/>
    </row>
    <row r="26" spans="1:5" ht="12.75">
      <c r="A26" s="231"/>
      <c r="B26" s="108" t="s">
        <v>1013</v>
      </c>
      <c r="C26" s="80">
        <f>C24+C25</f>
        <v>1330560</v>
      </c>
      <c r="D26" s="80">
        <f>D24+D25</f>
        <v>962500</v>
      </c>
      <c r="E26" s="99"/>
    </row>
    <row r="27" spans="1:5" ht="12.75">
      <c r="A27" s="231"/>
      <c r="B27" s="213" t="s">
        <v>1003</v>
      </c>
      <c r="C27" s="78">
        <f>'C.E.'!D87</f>
        <v>71050</v>
      </c>
      <c r="D27" s="78">
        <f>'C.E.'!E87</f>
        <v>235638</v>
      </c>
      <c r="E27" s="100"/>
    </row>
    <row r="28" spans="1:5" ht="12.75">
      <c r="A28" s="231"/>
      <c r="B28" s="108" t="s">
        <v>937</v>
      </c>
      <c r="C28" s="80">
        <f>C26+C27</f>
        <v>1401610</v>
      </c>
      <c r="D28" s="80">
        <f>D26+D27</f>
        <v>1198138</v>
      </c>
      <c r="E28" s="99"/>
    </row>
    <row r="29" spans="1:5" ht="13.5" thickBot="1">
      <c r="A29" s="231"/>
      <c r="B29" s="40" t="s">
        <v>1014</v>
      </c>
      <c r="C29" s="82">
        <f>'C.E.'!D91</f>
        <v>617610</v>
      </c>
      <c r="D29" s="82">
        <f>'C.E.'!E91</f>
        <v>538138</v>
      </c>
      <c r="E29" s="100"/>
    </row>
    <row r="30" spans="1:5" ht="14.25" thickBot="1" thickTop="1">
      <c r="A30" s="231" t="s">
        <v>45</v>
      </c>
      <c r="B30" s="214" t="s">
        <v>1000</v>
      </c>
      <c r="C30" s="76">
        <f>C28-C29</f>
        <v>784000</v>
      </c>
      <c r="D30" s="76">
        <f>D28-D29</f>
        <v>660000</v>
      </c>
      <c r="E30" s="99"/>
    </row>
  </sheetData>
  <mergeCells count="2">
    <mergeCell ref="B5:D5"/>
    <mergeCell ref="B2:D3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/>
  <dimension ref="A1:J873"/>
  <sheetViews>
    <sheetView tabSelected="1" workbookViewId="0" topLeftCell="A1">
      <selection activeCell="C4" sqref="C4"/>
    </sheetView>
  </sheetViews>
  <sheetFormatPr defaultColWidth="9.140625" defaultRowHeight="12.75"/>
  <cols>
    <col min="1" max="1" width="66.7109375" style="0" bestFit="1" customWidth="1"/>
    <col min="2" max="2" width="16.57421875" style="0" customWidth="1"/>
    <col min="3" max="3" width="19.00390625" style="0" customWidth="1"/>
    <col min="5" max="5" width="15.00390625" style="0" customWidth="1"/>
  </cols>
  <sheetData>
    <row r="1" spans="1:5" s="105" customFormat="1" ht="23.25" customHeight="1" thickBot="1">
      <c r="A1" s="503" t="s">
        <v>1102</v>
      </c>
      <c r="B1" s="504"/>
      <c r="C1" s="505"/>
      <c r="D1" s="106"/>
      <c r="E1" s="106"/>
    </row>
    <row r="2" spans="1:5" s="43" customFormat="1" ht="13.5" customHeight="1" thickBot="1">
      <c r="A2" s="491" t="s">
        <v>1103</v>
      </c>
      <c r="B2" s="492"/>
      <c r="C2" s="493"/>
      <c r="D2" s="30"/>
      <c r="E2" s="30"/>
    </row>
    <row r="3" spans="1:5" s="105" customFormat="1" ht="12.75" customHeight="1" thickBot="1">
      <c r="A3" s="497" t="s">
        <v>14</v>
      </c>
      <c r="B3" s="498"/>
      <c r="C3" s="499"/>
      <c r="D3" s="106"/>
      <c r="E3" s="106"/>
    </row>
    <row r="4" spans="1:5" s="105" customFormat="1" ht="12.75" customHeight="1">
      <c r="A4" s="219"/>
      <c r="B4" s="222" t="s">
        <v>1125</v>
      </c>
      <c r="C4" s="223" t="s">
        <v>1126</v>
      </c>
      <c r="D4" s="106"/>
      <c r="E4" s="106"/>
    </row>
    <row r="5" spans="1:5" s="105" customFormat="1" ht="12.75" customHeight="1">
      <c r="A5" s="146" t="s">
        <v>10</v>
      </c>
      <c r="B5" s="225">
        <f>'SPRicl.'!C34-'SPRicl.'!G19</f>
        <v>379985</v>
      </c>
      <c r="C5" s="225">
        <f>'SPRicl.'!D34-'SPRicl.'!H19</f>
        <v>935970</v>
      </c>
      <c r="D5" s="106"/>
      <c r="E5" s="106"/>
    </row>
    <row r="6" spans="1:5" s="105" customFormat="1" ht="12.75" customHeight="1">
      <c r="A6" s="40" t="s">
        <v>1106</v>
      </c>
      <c r="B6" s="106"/>
      <c r="C6" s="106"/>
      <c r="D6" s="106"/>
      <c r="E6" s="106"/>
    </row>
    <row r="7" spans="1:5" s="43" customFormat="1" ht="13.5" customHeight="1">
      <c r="A7" s="146" t="s">
        <v>1105</v>
      </c>
      <c r="B7" s="225">
        <f>'SPRicl.'!C12+'SPRicl.'!C25-'SPRicl.'!G19</f>
        <v>-1482015</v>
      </c>
      <c r="C7" s="225">
        <f>'SPRicl.'!D12+'SPRicl.'!D25-'SPRicl.'!H19</f>
        <v>-535030</v>
      </c>
      <c r="D7" s="30"/>
      <c r="E7" s="30"/>
    </row>
    <row r="8" spans="1:5" s="43" customFormat="1" ht="13.5" customHeight="1">
      <c r="A8" s="40" t="s">
        <v>1107</v>
      </c>
      <c r="B8" s="30"/>
      <c r="C8" s="30"/>
      <c r="D8" s="30"/>
      <c r="E8" s="30"/>
    </row>
    <row r="9" spans="1:5" s="43" customFormat="1" ht="13.5" customHeight="1">
      <c r="A9" s="146" t="s">
        <v>11</v>
      </c>
      <c r="B9" s="224">
        <f>'SPRicl.'!G30+'SPRicl.'!G31+'SPRicl.'!G33-'SPRicl.'!C39</f>
        <v>-1792000</v>
      </c>
      <c r="C9" s="224">
        <f>'SPRicl.'!H30+'SPRicl.'!H31+'SPRicl.'!H33-'SPRicl.'!D39</f>
        <v>-1100000</v>
      </c>
      <c r="D9" s="30"/>
      <c r="E9" s="30"/>
    </row>
    <row r="10" spans="1:5" s="43" customFormat="1" ht="13.5" customHeight="1">
      <c r="A10" s="40" t="s">
        <v>1108</v>
      </c>
      <c r="B10" s="30"/>
      <c r="C10" s="30"/>
      <c r="D10" s="30"/>
      <c r="E10" s="30"/>
    </row>
    <row r="11" spans="1:5" s="43" customFormat="1" ht="13.5" customHeight="1">
      <c r="A11" s="146" t="s">
        <v>12</v>
      </c>
      <c r="B11" s="224">
        <f>'SPRicl.'!G36+'SPRicl.'!G28-'SPRicl.'!C39</f>
        <v>379985</v>
      </c>
      <c r="C11" s="224">
        <f>'SPRicl.'!H36+'SPRicl.'!H28-'SPRicl.'!D39</f>
        <v>935970</v>
      </c>
      <c r="D11" s="30"/>
      <c r="E11" s="30"/>
    </row>
    <row r="12" spans="1:5" s="43" customFormat="1" ht="13.5" customHeight="1" thickBot="1">
      <c r="A12" s="104" t="s">
        <v>1109</v>
      </c>
      <c r="B12" s="110"/>
      <c r="C12" s="111"/>
      <c r="D12" s="30"/>
      <c r="E12" s="30"/>
    </row>
    <row r="13" spans="1:5" s="43" customFormat="1" ht="13.5" customHeight="1" thickBot="1">
      <c r="A13" s="500" t="s">
        <v>6</v>
      </c>
      <c r="B13" s="501"/>
      <c r="C13" s="502"/>
      <c r="D13" s="30"/>
      <c r="E13" s="30"/>
    </row>
    <row r="14" spans="1:5" s="43" customFormat="1" ht="13.5" customHeight="1">
      <c r="A14" s="107" t="s">
        <v>1117</v>
      </c>
      <c r="B14" s="285">
        <f>('SPRicl.'!G35/('SPRicl.'!G30+'SPRicl.'!G31+'SPRicl.'!G33))</f>
        <v>0.14</v>
      </c>
      <c r="C14" s="285">
        <f>('SPRicl.'!H35/('SPRicl.'!H30+'SPRicl.'!H31+'SPRicl.'!H33))</f>
        <v>0.12</v>
      </c>
      <c r="D14" s="30"/>
      <c r="E14" s="30"/>
    </row>
    <row r="15" spans="1:5" s="43" customFormat="1" ht="13.5" customHeight="1">
      <c r="A15" s="14" t="s">
        <v>0</v>
      </c>
      <c r="B15" s="235"/>
      <c r="C15" s="113"/>
      <c r="D15" s="30"/>
      <c r="E15" s="30"/>
    </row>
    <row r="16" spans="1:5" s="43" customFormat="1" ht="13.5" customHeight="1">
      <c r="A16" s="107" t="s">
        <v>53</v>
      </c>
      <c r="B16" s="286">
        <f>'CERicl.'!C24/'SPRicl.'!C40</f>
        <v>0.12</v>
      </c>
      <c r="C16" s="286">
        <f>'CERicl.'!D24/'SPRicl.'!D40</f>
        <v>0.1</v>
      </c>
      <c r="D16" s="30"/>
      <c r="E16" s="30"/>
    </row>
    <row r="17" spans="1:5" s="43" customFormat="1" ht="13.5" customHeight="1">
      <c r="A17" s="14" t="s">
        <v>1115</v>
      </c>
      <c r="B17" s="237"/>
      <c r="C17" s="216"/>
      <c r="D17" s="30"/>
      <c r="E17" s="30"/>
    </row>
    <row r="18" spans="1:10" s="43" customFormat="1" ht="12.75">
      <c r="A18" s="107" t="s">
        <v>15</v>
      </c>
      <c r="B18" s="286">
        <f>-1*('C.E.'!D58/('SPRicl.'!G19+'SPRicl.'!G28))</f>
        <v>0.02526954177897574</v>
      </c>
      <c r="C18" s="286">
        <f>-1*('C.E.'!E58/('SPRicl.'!H19+'SPRicl.'!H28))</f>
        <v>0.028925619834710745</v>
      </c>
      <c r="D18" s="30"/>
      <c r="E18"/>
      <c r="F18"/>
      <c r="G18"/>
      <c r="H18"/>
      <c r="I18"/>
      <c r="J18"/>
    </row>
    <row r="19" spans="1:10" s="43" customFormat="1" ht="12.75">
      <c r="A19" s="14" t="s">
        <v>1114</v>
      </c>
      <c r="B19" s="237"/>
      <c r="C19" s="216"/>
      <c r="D19" s="30"/>
      <c r="E19"/>
      <c r="F19"/>
      <c r="G19"/>
      <c r="H19"/>
      <c r="I19"/>
      <c r="J19"/>
    </row>
    <row r="20" spans="1:10" s="43" customFormat="1" ht="12.75">
      <c r="A20" s="233" t="s">
        <v>18</v>
      </c>
      <c r="B20" s="238"/>
      <c r="C20" s="234"/>
      <c r="D20" s="30"/>
      <c r="E20"/>
      <c r="F20"/>
      <c r="G20"/>
      <c r="H20"/>
      <c r="I20"/>
      <c r="J20"/>
    </row>
    <row r="21" spans="1:10" s="43" customFormat="1" ht="12.75">
      <c r="A21" s="488" t="s">
        <v>16</v>
      </c>
      <c r="B21" s="489"/>
      <c r="C21" s="490"/>
      <c r="D21" s="30"/>
      <c r="E21"/>
      <c r="F21"/>
      <c r="G21"/>
      <c r="H21"/>
      <c r="I21"/>
      <c r="J21"/>
    </row>
    <row r="22" spans="1:10" s="43" customFormat="1" ht="12.75">
      <c r="A22" s="488" t="s">
        <v>17</v>
      </c>
      <c r="B22" s="489"/>
      <c r="C22" s="490"/>
      <c r="D22" s="30"/>
      <c r="E22"/>
      <c r="F22"/>
      <c r="G22"/>
      <c r="H22"/>
      <c r="I22"/>
      <c r="J22"/>
    </row>
    <row r="23" spans="1:10" s="43" customFormat="1" ht="12.75" customHeight="1">
      <c r="A23" s="107" t="s">
        <v>13</v>
      </c>
      <c r="B23" s="221">
        <f>'CERicl.'!C6/'SPRicl.'!C40</f>
        <v>1.2</v>
      </c>
      <c r="C23" s="221">
        <f>'CERicl.'!D6/'SPRicl.'!D40</f>
        <v>1.25</v>
      </c>
      <c r="D23" s="30"/>
      <c r="E23"/>
      <c r="F23"/>
      <c r="G23"/>
      <c r="H23"/>
      <c r="I23"/>
      <c r="J23"/>
    </row>
    <row r="24" spans="1:10" s="43" customFormat="1" ht="12.75" customHeight="1">
      <c r="A24" s="14" t="s">
        <v>1110</v>
      </c>
      <c r="B24" s="116"/>
      <c r="C24" s="217"/>
      <c r="D24" s="30"/>
      <c r="E24"/>
      <c r="F24"/>
      <c r="G24"/>
      <c r="H24"/>
      <c r="I24"/>
      <c r="J24"/>
    </row>
    <row r="25" spans="1:10" s="43" customFormat="1" ht="12.75" customHeight="1">
      <c r="A25" s="107" t="s">
        <v>54</v>
      </c>
      <c r="B25" s="236">
        <f>'SPRicl.'!C40/('SPRicl.'!G30+'SPRicl.'!G31+'SPRicl.'!G33)</f>
        <v>2.2</v>
      </c>
      <c r="C25" s="236">
        <f>'SPRicl.'!D40/('SPRicl.'!H30+'SPRicl.'!H31+'SPRicl.'!H33)</f>
        <v>2</v>
      </c>
      <c r="D25" s="30"/>
      <c r="E25"/>
      <c r="F25"/>
      <c r="G25"/>
      <c r="H25"/>
      <c r="I25"/>
      <c r="J25"/>
    </row>
    <row r="26" spans="1:10" s="43" customFormat="1" ht="12.75" customHeight="1">
      <c r="A26" s="14" t="s">
        <v>1111</v>
      </c>
      <c r="B26" s="227"/>
      <c r="C26" s="228"/>
      <c r="D26" s="30"/>
      <c r="E26"/>
      <c r="F26"/>
      <c r="G26"/>
      <c r="H26"/>
      <c r="I26"/>
      <c r="J26"/>
    </row>
    <row r="27" spans="1:10" s="43" customFormat="1" ht="12.75">
      <c r="A27" s="488" t="s">
        <v>19</v>
      </c>
      <c r="B27" s="489"/>
      <c r="C27" s="490"/>
      <c r="D27" s="30"/>
      <c r="E27"/>
      <c r="F27"/>
      <c r="G27"/>
      <c r="H27"/>
      <c r="I27"/>
      <c r="J27"/>
    </row>
    <row r="28" spans="1:10" s="43" customFormat="1" ht="12.75">
      <c r="A28" s="488" t="s">
        <v>20</v>
      </c>
      <c r="B28" s="489"/>
      <c r="C28" s="490"/>
      <c r="D28" s="30"/>
      <c r="E28"/>
      <c r="F28"/>
      <c r="G28"/>
      <c r="H28"/>
      <c r="I28"/>
      <c r="J28"/>
    </row>
    <row r="29" spans="1:10" s="43" customFormat="1" ht="12.75" customHeight="1">
      <c r="A29" s="488" t="s">
        <v>1112</v>
      </c>
      <c r="B29" s="489"/>
      <c r="C29" s="490"/>
      <c r="D29" s="30"/>
      <c r="E29"/>
      <c r="F29"/>
      <c r="G29"/>
      <c r="H29"/>
      <c r="I29"/>
      <c r="J29"/>
    </row>
    <row r="30" spans="1:10" s="43" customFormat="1" ht="12.75" customHeight="1">
      <c r="A30" s="107" t="s">
        <v>55</v>
      </c>
      <c r="B30" s="286">
        <f>'CERicl.'!C30/'CERicl.'!C24</f>
        <v>0.5303030303030303</v>
      </c>
      <c r="C30" s="286">
        <f>'CERicl.'!D30/'CERicl.'!D24</f>
        <v>0.6</v>
      </c>
      <c r="D30" s="30"/>
      <c r="E30"/>
      <c r="F30"/>
      <c r="G30"/>
      <c r="H30"/>
      <c r="I30"/>
      <c r="J30"/>
    </row>
    <row r="31" spans="1:10" s="43" customFormat="1" ht="12.75" customHeight="1">
      <c r="A31" s="14" t="s">
        <v>1113</v>
      </c>
      <c r="B31" s="215"/>
      <c r="C31" s="216"/>
      <c r="D31" s="30"/>
      <c r="E31"/>
      <c r="F31"/>
      <c r="G31"/>
      <c r="H31"/>
      <c r="I31"/>
      <c r="J31"/>
    </row>
    <row r="32" spans="1:10" s="43" customFormat="1" ht="12.75" customHeight="1" thickBot="1">
      <c r="A32" s="11" t="s">
        <v>1</v>
      </c>
      <c r="B32" s="215"/>
      <c r="C32" s="216"/>
      <c r="D32" s="30"/>
      <c r="E32"/>
      <c r="F32"/>
      <c r="G32"/>
      <c r="H32"/>
      <c r="I32"/>
      <c r="J32"/>
    </row>
    <row r="33" spans="1:10" s="43" customFormat="1" ht="12.75" customHeight="1" thickBot="1">
      <c r="A33" s="500" t="s">
        <v>7</v>
      </c>
      <c r="B33" s="501"/>
      <c r="C33" s="502"/>
      <c r="D33" s="30"/>
      <c r="E33"/>
      <c r="F33"/>
      <c r="G33"/>
      <c r="H33"/>
      <c r="I33"/>
      <c r="J33"/>
    </row>
    <row r="34" spans="1:10" s="43" customFormat="1" ht="12.75" customHeight="1">
      <c r="A34" s="230" t="s">
        <v>21</v>
      </c>
      <c r="B34" s="288">
        <f>'SPRicl.'!C39/'SPRicl.'!C40</f>
        <v>0.6</v>
      </c>
      <c r="C34" s="288">
        <f>'SPRicl.'!D39/'SPRicl.'!D40</f>
        <v>0.6</v>
      </c>
      <c r="D34" s="30"/>
      <c r="E34"/>
      <c r="F34"/>
      <c r="G34"/>
      <c r="H34"/>
      <c r="I34"/>
      <c r="J34"/>
    </row>
    <row r="35" spans="1:10" s="43" customFormat="1" ht="12.75" customHeight="1">
      <c r="A35" s="14" t="s">
        <v>2</v>
      </c>
      <c r="B35" s="235"/>
      <c r="C35" s="109"/>
      <c r="D35" s="30"/>
      <c r="E35"/>
      <c r="F35"/>
      <c r="G35"/>
      <c r="H35"/>
      <c r="I35"/>
      <c r="J35"/>
    </row>
    <row r="36" spans="1:8" s="43" customFormat="1" ht="13.5" customHeight="1">
      <c r="A36" s="146" t="s">
        <v>9</v>
      </c>
      <c r="B36" s="287">
        <f>'SPRicl.'!C34/'SPRicl.'!C40</f>
        <v>0.4</v>
      </c>
      <c r="C36" s="287">
        <f>'SPRicl.'!D34/'SPRicl.'!D40</f>
        <v>0.4</v>
      </c>
      <c r="D36" s="30"/>
      <c r="E36"/>
      <c r="F36"/>
      <c r="G36"/>
      <c r="H36"/>
    </row>
    <row r="37" spans="1:5" s="43" customFormat="1" ht="12.75">
      <c r="A37" s="14" t="s">
        <v>3</v>
      </c>
      <c r="B37" s="235"/>
      <c r="C37" s="109"/>
      <c r="D37" s="30"/>
      <c r="E37" s="30"/>
    </row>
    <row r="38" spans="1:5" s="43" customFormat="1" ht="13.5" customHeight="1">
      <c r="A38" s="107" t="s">
        <v>22</v>
      </c>
      <c r="B38" s="285">
        <f>('SPRicl.'!G19+'SPRicl.'!G28)/'SPRicl.'!C40</f>
        <v>0.4818181818181818</v>
      </c>
      <c r="C38" s="285">
        <f>('SPRicl.'!H19+'SPRicl.'!H28)/'SPRicl.'!D40</f>
        <v>0.44</v>
      </c>
      <c r="D38" s="30"/>
      <c r="E38" s="30"/>
    </row>
    <row r="39" spans="1:5" s="43" customFormat="1" ht="13.5" customHeight="1">
      <c r="A39" s="114" t="s">
        <v>4</v>
      </c>
      <c r="B39" s="116"/>
      <c r="C39" s="217"/>
      <c r="D39" s="30"/>
      <c r="E39" s="30"/>
    </row>
    <row r="40" spans="1:6" s="43" customFormat="1" ht="13.5" customHeight="1">
      <c r="A40" s="107" t="s">
        <v>23</v>
      </c>
      <c r="B40" s="287">
        <f>('SPRicl.'!G30+'SPRicl.'!G31+'SPRicl.'!G33)/'SPRicl.'!C40</f>
        <v>0.45454545454545453</v>
      </c>
      <c r="C40" s="287">
        <f>('SPRicl.'!H30+'SPRicl.'!H31+'SPRicl.'!H33)/'SPRicl.'!D40</f>
        <v>0.5</v>
      </c>
      <c r="D40" s="30"/>
      <c r="E40" s="30"/>
      <c r="F40" s="43" t="s">
        <v>48</v>
      </c>
    </row>
    <row r="41" spans="1:5" s="43" customFormat="1" ht="13.5" customHeight="1">
      <c r="A41" s="114" t="s">
        <v>5</v>
      </c>
      <c r="B41" s="241"/>
      <c r="C41" s="220"/>
      <c r="D41" s="30"/>
      <c r="E41" s="30"/>
    </row>
    <row r="42" spans="1:5" s="43" customFormat="1" ht="13.5" customHeight="1">
      <c r="A42" s="146" t="s">
        <v>1104</v>
      </c>
      <c r="B42" s="240">
        <f>('SPRicl.'!G30+'SPRicl.'!G31+'SPRicl.'!G33)/('SPRicl.'!G19+'SPRicl.'!G28)</f>
        <v>0.9433962264150944</v>
      </c>
      <c r="C42" s="240">
        <f>('SPRicl.'!H30+'SPRicl.'!H31+'SPRicl.'!H33)/('SPRicl.'!H19+'SPRicl.'!H28)</f>
        <v>1.1363636363636365</v>
      </c>
      <c r="D42" s="30"/>
      <c r="E42" s="30"/>
    </row>
    <row r="43" spans="1:5" s="43" customFormat="1" ht="13.5" customHeight="1">
      <c r="A43" s="108" t="s">
        <v>44</v>
      </c>
      <c r="B43" s="218"/>
      <c r="C43" s="220"/>
      <c r="D43" s="30"/>
      <c r="E43" s="30"/>
    </row>
    <row r="44" spans="1:10" s="43" customFormat="1" ht="12.75">
      <c r="A44" s="488" t="s">
        <v>27</v>
      </c>
      <c r="B44" s="489"/>
      <c r="C44" s="490"/>
      <c r="D44" s="30"/>
      <c r="E44"/>
      <c r="F44"/>
      <c r="G44"/>
      <c r="H44"/>
      <c r="I44"/>
      <c r="J44"/>
    </row>
    <row r="45" spans="1:10" s="43" customFormat="1" ht="13.5" thickBot="1">
      <c r="A45" s="494" t="s">
        <v>28</v>
      </c>
      <c r="B45" s="495"/>
      <c r="C45" s="496"/>
      <c r="D45" s="30"/>
      <c r="E45"/>
      <c r="F45"/>
      <c r="G45"/>
      <c r="H45"/>
      <c r="I45"/>
      <c r="J45"/>
    </row>
    <row r="46" spans="1:5" s="43" customFormat="1" ht="13.5" customHeight="1" thickBot="1">
      <c r="A46" s="497" t="s">
        <v>8</v>
      </c>
      <c r="B46" s="498"/>
      <c r="C46" s="499"/>
      <c r="D46" s="30"/>
      <c r="E46" s="30"/>
    </row>
    <row r="47" spans="1:5" s="43" customFormat="1" ht="13.5" customHeight="1">
      <c r="A47" s="230" t="s">
        <v>24</v>
      </c>
      <c r="B47" s="239">
        <f>('SPRicl.'!G30+'SPRicl.'!G31+'SPRicl.'!G33)/'SPRicl.'!C39</f>
        <v>0.7575757575757576</v>
      </c>
      <c r="C47" s="239">
        <f>('SPRicl.'!H30+'SPRicl.'!H31+'SPRicl.'!H33)/'SPRicl.'!D39</f>
        <v>0.8333333333333334</v>
      </c>
      <c r="D47" s="30"/>
      <c r="E47" s="30"/>
    </row>
    <row r="48" spans="1:5" s="43" customFormat="1" ht="13.5" customHeight="1">
      <c r="A48" s="114" t="s">
        <v>43</v>
      </c>
      <c r="B48" s="226"/>
      <c r="C48" s="229"/>
      <c r="D48" s="30"/>
      <c r="E48" s="30"/>
    </row>
    <row r="49" spans="1:10" s="43" customFormat="1" ht="12.75">
      <c r="A49" s="488" t="s">
        <v>29</v>
      </c>
      <c r="B49" s="489"/>
      <c r="C49" s="490"/>
      <c r="D49" s="30"/>
      <c r="E49"/>
      <c r="F49"/>
      <c r="G49"/>
      <c r="H49"/>
      <c r="I49"/>
      <c r="J49"/>
    </row>
    <row r="50" spans="1:5" s="43" customFormat="1" ht="13.5" customHeight="1">
      <c r="A50" s="107" t="s">
        <v>25</v>
      </c>
      <c r="B50" s="236">
        <f>'SPRicl.'!C34/'SPRicl.'!G19</f>
        <v>1.0835496364897652</v>
      </c>
      <c r="C50" s="236">
        <f>'SPRicl.'!D34/'SPRicl.'!H19</f>
        <v>1.2701968516438946</v>
      </c>
      <c r="D50" s="30"/>
      <c r="E50" s="30"/>
    </row>
    <row r="51" spans="1:5" s="43" customFormat="1" ht="13.5" customHeight="1">
      <c r="A51" s="114" t="s">
        <v>39</v>
      </c>
      <c r="B51" s="237"/>
      <c r="C51" s="216"/>
      <c r="D51" s="30"/>
      <c r="E51" s="30"/>
    </row>
    <row r="52" spans="1:10" s="43" customFormat="1" ht="12.75">
      <c r="A52" s="488" t="s">
        <v>30</v>
      </c>
      <c r="B52" s="489"/>
      <c r="C52" s="490"/>
      <c r="D52" s="30"/>
      <c r="E52"/>
      <c r="F52"/>
      <c r="G52"/>
      <c r="H52"/>
      <c r="I52"/>
      <c r="J52"/>
    </row>
    <row r="53" spans="1:10" s="43" customFormat="1" ht="12.75">
      <c r="A53" s="488" t="s">
        <v>31</v>
      </c>
      <c r="B53" s="489"/>
      <c r="C53" s="490"/>
      <c r="D53" s="30"/>
      <c r="E53"/>
      <c r="F53"/>
      <c r="G53"/>
      <c r="H53"/>
      <c r="I53"/>
      <c r="J53"/>
    </row>
    <row r="54" spans="1:5" s="43" customFormat="1" ht="13.5" customHeight="1">
      <c r="A54" s="107" t="s">
        <v>26</v>
      </c>
      <c r="B54" s="221">
        <f>('SPRicl.'!C12+'SPRicl.'!C25)/'SPRicl.'!G19</f>
        <v>0.6741402567933483</v>
      </c>
      <c r="C54" s="221">
        <f>('SPRicl.'!D12+'SPRicl.'!D25)/'SPRicl.'!H19</f>
        <v>0.8455469496511289</v>
      </c>
      <c r="D54" s="30"/>
      <c r="E54" s="30"/>
    </row>
    <row r="55" spans="1:5" s="43" customFormat="1" ht="13.5" customHeight="1">
      <c r="A55" s="114" t="s">
        <v>40</v>
      </c>
      <c r="B55" s="116"/>
      <c r="C55" s="217"/>
      <c r="D55" s="30"/>
      <c r="E55" s="30"/>
    </row>
    <row r="56" spans="1:10" s="43" customFormat="1" ht="13.5" thickBot="1">
      <c r="A56" s="494" t="s">
        <v>32</v>
      </c>
      <c r="B56" s="495"/>
      <c r="C56" s="496"/>
      <c r="D56" s="30"/>
      <c r="E56"/>
      <c r="F56"/>
      <c r="G56"/>
      <c r="H56"/>
      <c r="I56"/>
      <c r="J56"/>
    </row>
    <row r="57" spans="1:5" s="43" customFormat="1" ht="13.5" customHeight="1">
      <c r="A57" s="30"/>
      <c r="B57" s="30"/>
      <c r="C57" s="30"/>
      <c r="D57" s="30"/>
      <c r="E57" s="30"/>
    </row>
    <row r="58" spans="1:5" s="43" customFormat="1" ht="13.5" customHeight="1">
      <c r="A58" s="58"/>
      <c r="B58" s="58"/>
      <c r="C58" s="58"/>
      <c r="D58" s="30"/>
      <c r="E58" s="30"/>
    </row>
    <row r="59" spans="1:5" s="43" customFormat="1" ht="13.5" customHeight="1">
      <c r="A59" s="30"/>
      <c r="B59" s="30"/>
      <c r="C59" s="30"/>
      <c r="D59" s="30"/>
      <c r="E59" s="30"/>
    </row>
    <row r="60" spans="1:5" s="43" customFormat="1" ht="13.5" customHeight="1">
      <c r="A60" s="30"/>
      <c r="B60" s="112"/>
      <c r="C60" s="112"/>
      <c r="D60" s="30"/>
      <c r="E60" s="30"/>
    </row>
    <row r="61" spans="1:5" s="43" customFormat="1" ht="13.5" customHeight="1">
      <c r="A61" s="30"/>
      <c r="B61" s="30"/>
      <c r="C61" s="30"/>
      <c r="D61" s="30"/>
      <c r="E61" s="30"/>
    </row>
    <row r="62" spans="1:5" s="43" customFormat="1" ht="13.5" customHeight="1">
      <c r="A62" s="30"/>
      <c r="B62" s="30"/>
      <c r="C62" s="30"/>
      <c r="E62" s="30"/>
    </row>
    <row r="63" spans="1:5" s="43" customFormat="1" ht="13.5" customHeight="1">
      <c r="A63" s="30"/>
      <c r="B63" s="30"/>
      <c r="C63" s="30"/>
      <c r="E63" s="30"/>
    </row>
    <row r="64" spans="1:5" s="43" customFormat="1" ht="13.5" customHeight="1">
      <c r="A64" s="30"/>
      <c r="B64" s="30"/>
      <c r="C64" s="30"/>
      <c r="E64" s="30"/>
    </row>
    <row r="65" spans="1:5" s="43" customFormat="1" ht="13.5" customHeight="1">
      <c r="A65" s="30"/>
      <c r="B65" s="30"/>
      <c r="C65" s="30"/>
      <c r="E65" s="30"/>
    </row>
    <row r="66" spans="1:5" s="43" customFormat="1" ht="13.5" customHeight="1">
      <c r="A66" s="30"/>
      <c r="B66" s="30"/>
      <c r="C66" s="30"/>
      <c r="E66" s="30"/>
    </row>
    <row r="67" spans="1:5" s="43" customFormat="1" ht="13.5" customHeight="1">
      <c r="A67" s="117"/>
      <c r="B67" s="118"/>
      <c r="C67" s="118"/>
      <c r="E67" s="30"/>
    </row>
    <row r="68" spans="1:5" s="43" customFormat="1" ht="13.5" customHeight="1">
      <c r="A68" s="58"/>
      <c r="B68" s="30"/>
      <c r="C68" s="30"/>
      <c r="E68" s="30"/>
    </row>
    <row r="69" spans="1:5" s="43" customFormat="1" ht="13.5" customHeight="1">
      <c r="A69" s="83"/>
      <c r="B69" s="30"/>
      <c r="C69" s="30"/>
      <c r="E69" s="30"/>
    </row>
    <row r="70" spans="1:5" s="43" customFormat="1" ht="13.5" customHeight="1">
      <c r="A70" s="58"/>
      <c r="B70" s="30"/>
      <c r="C70" s="30"/>
      <c r="E70" s="30"/>
    </row>
    <row r="71" spans="1:5" s="43" customFormat="1" ht="13.5" customHeight="1">
      <c r="A71" s="119"/>
      <c r="B71" s="30"/>
      <c r="C71" s="30"/>
      <c r="E71" s="30"/>
    </row>
    <row r="72" spans="1:5" s="43" customFormat="1" ht="13.5" customHeight="1">
      <c r="A72" s="58"/>
      <c r="B72" s="30"/>
      <c r="C72" s="30"/>
      <c r="E72" s="30"/>
    </row>
    <row r="73" spans="1:5" ht="13.5" customHeight="1">
      <c r="A73" s="119"/>
      <c r="B73" s="30"/>
      <c r="C73" s="30"/>
      <c r="E73" s="1"/>
    </row>
    <row r="74" spans="1:5" ht="13.5" customHeight="1">
      <c r="A74" s="58"/>
      <c r="B74" s="30"/>
      <c r="C74" s="30"/>
      <c r="E74" s="1"/>
    </row>
    <row r="75" spans="1:5" ht="13.5" customHeight="1">
      <c r="A75" s="83"/>
      <c r="B75" s="30"/>
      <c r="C75" s="30"/>
      <c r="E75" s="1"/>
    </row>
    <row r="76" spans="1:5" ht="13.5" customHeight="1">
      <c r="A76" s="58"/>
      <c r="B76" s="30"/>
      <c r="C76" s="30"/>
      <c r="E76" s="1"/>
    </row>
    <row r="77" spans="1:5" ht="13.5" customHeight="1">
      <c r="A77" s="119"/>
      <c r="B77" s="30"/>
      <c r="C77" s="30"/>
      <c r="E77" s="1"/>
    </row>
    <row r="78" spans="1:5" ht="13.5" customHeight="1">
      <c r="A78" s="58"/>
      <c r="B78" s="30"/>
      <c r="C78" s="30"/>
      <c r="E78" s="1"/>
    </row>
    <row r="79" spans="1:5" ht="13.5" customHeight="1">
      <c r="A79" s="119"/>
      <c r="B79" s="30"/>
      <c r="C79" s="30"/>
      <c r="E79" s="1"/>
    </row>
    <row r="80" spans="1:5" ht="13.5" customHeight="1">
      <c r="A80" s="58"/>
      <c r="B80" s="30"/>
      <c r="C80" s="30"/>
      <c r="E80" s="1"/>
    </row>
    <row r="81" spans="1:5" ht="13.5" customHeight="1">
      <c r="A81" s="119"/>
      <c r="B81" s="30"/>
      <c r="C81" s="30"/>
      <c r="E81" s="1"/>
    </row>
    <row r="82" spans="1:5" ht="13.5" customHeight="1">
      <c r="A82" s="30"/>
      <c r="B82" s="30"/>
      <c r="C82" s="30"/>
      <c r="E82" s="1"/>
    </row>
    <row r="83" spans="1:5" ht="13.5" customHeight="1">
      <c r="A83" s="43"/>
      <c r="B83" s="43"/>
      <c r="C83" s="43"/>
      <c r="E83" s="1"/>
    </row>
    <row r="84" spans="1:5" ht="13.5" customHeight="1">
      <c r="A84" s="43"/>
      <c r="B84" s="43"/>
      <c r="C84" s="43"/>
      <c r="E84" s="1"/>
    </row>
    <row r="85" ht="13.5" customHeight="1">
      <c r="E85" s="1"/>
    </row>
    <row r="86" ht="13.5" customHeight="1">
      <c r="E86" s="1"/>
    </row>
    <row r="87" ht="13.5" customHeight="1">
      <c r="E87" s="1"/>
    </row>
    <row r="88" ht="13.5" customHeight="1">
      <c r="E88" s="1"/>
    </row>
    <row r="89" ht="13.5" customHeight="1">
      <c r="E89" s="1"/>
    </row>
    <row r="90" ht="13.5" customHeight="1">
      <c r="E90" s="1"/>
    </row>
    <row r="91" ht="13.5" customHeight="1">
      <c r="E91" s="1"/>
    </row>
    <row r="92" ht="13.5" customHeight="1">
      <c r="E92" s="1"/>
    </row>
    <row r="93" ht="13.5" customHeight="1">
      <c r="E93" s="1"/>
    </row>
    <row r="94" ht="13.5" customHeight="1">
      <c r="E94" s="1"/>
    </row>
    <row r="95" ht="13.5" customHeight="1">
      <c r="E95" s="1"/>
    </row>
    <row r="96" ht="13.5" customHeight="1">
      <c r="E96" s="1"/>
    </row>
    <row r="97" ht="13.5" customHeight="1">
      <c r="E97" s="1"/>
    </row>
    <row r="98" ht="13.5" customHeight="1">
      <c r="E98" s="1"/>
    </row>
    <row r="99" ht="13.5" customHeight="1">
      <c r="E99" s="1"/>
    </row>
    <row r="100" ht="13.5" customHeight="1">
      <c r="E100" s="1"/>
    </row>
    <row r="101" ht="13.5" customHeight="1">
      <c r="E101" s="1"/>
    </row>
    <row r="102" ht="13.5" customHeight="1">
      <c r="E102" s="1"/>
    </row>
    <row r="103" ht="13.5" customHeight="1">
      <c r="E103" s="1"/>
    </row>
    <row r="104" ht="13.5" customHeight="1">
      <c r="E104" s="1"/>
    </row>
    <row r="105" ht="13.5" customHeight="1">
      <c r="E105" s="1"/>
    </row>
    <row r="106" ht="13.5" customHeight="1">
      <c r="E106" s="1"/>
    </row>
    <row r="107" ht="13.5" customHeight="1">
      <c r="E107" s="1"/>
    </row>
    <row r="108" ht="13.5" customHeight="1">
      <c r="E108" s="1"/>
    </row>
    <row r="109" ht="13.5" customHeight="1">
      <c r="E109" s="1"/>
    </row>
    <row r="110" ht="13.5" customHeight="1">
      <c r="E110" s="1"/>
    </row>
    <row r="111" ht="13.5" customHeight="1">
      <c r="E111" s="1"/>
    </row>
    <row r="112" ht="13.5" customHeight="1">
      <c r="E112" s="1"/>
    </row>
    <row r="113" ht="13.5" customHeight="1">
      <c r="E113" s="1"/>
    </row>
    <row r="114" ht="13.5" customHeight="1">
      <c r="E114" s="1"/>
    </row>
    <row r="115" ht="13.5" customHeight="1">
      <c r="E115" s="1"/>
    </row>
    <row r="116" ht="13.5" customHeight="1">
      <c r="E116" s="1"/>
    </row>
    <row r="117" ht="13.5" customHeight="1">
      <c r="E117" s="1"/>
    </row>
    <row r="118" ht="13.5" customHeight="1">
      <c r="E118" s="1"/>
    </row>
    <row r="119" ht="13.5" customHeight="1">
      <c r="E119" s="1"/>
    </row>
    <row r="120" ht="13.5" customHeight="1">
      <c r="E120" s="1"/>
    </row>
    <row r="121" ht="13.5" customHeight="1">
      <c r="E121" s="1"/>
    </row>
    <row r="122" ht="13.5" customHeight="1">
      <c r="E122" s="1"/>
    </row>
    <row r="123" ht="13.5" customHeight="1">
      <c r="E123" s="1"/>
    </row>
    <row r="124" ht="13.5" customHeight="1">
      <c r="E124" s="1"/>
    </row>
    <row r="125" ht="13.5" customHeight="1">
      <c r="E125" s="1"/>
    </row>
    <row r="126" ht="13.5" customHeight="1">
      <c r="E126" s="1"/>
    </row>
    <row r="127" ht="13.5" customHeight="1">
      <c r="E127" s="1"/>
    </row>
    <row r="128" ht="13.5" customHeight="1">
      <c r="E128" s="1"/>
    </row>
    <row r="129" ht="13.5" customHeight="1">
      <c r="E129" s="1"/>
    </row>
    <row r="130" ht="13.5" customHeight="1">
      <c r="E130" s="1"/>
    </row>
    <row r="131" ht="13.5" customHeight="1">
      <c r="E131" s="1"/>
    </row>
    <row r="132" ht="13.5" customHeight="1">
      <c r="E132" s="1"/>
    </row>
    <row r="133" ht="13.5" customHeight="1">
      <c r="E133" s="1"/>
    </row>
    <row r="134" ht="13.5" customHeight="1">
      <c r="E134" s="1"/>
    </row>
    <row r="135" ht="13.5" customHeight="1">
      <c r="E135" s="1"/>
    </row>
    <row r="136" ht="13.5" customHeight="1">
      <c r="E136" s="1"/>
    </row>
    <row r="137" ht="13.5" customHeight="1">
      <c r="E137" s="1"/>
    </row>
    <row r="138" ht="13.5" customHeight="1">
      <c r="E138" s="1"/>
    </row>
    <row r="139" ht="13.5" customHeight="1">
      <c r="E139" s="1"/>
    </row>
    <row r="140" ht="13.5" customHeight="1">
      <c r="E140" s="1"/>
    </row>
    <row r="141" ht="13.5" customHeight="1">
      <c r="E141" s="1"/>
    </row>
    <row r="142" ht="13.5" customHeight="1">
      <c r="E142" s="1"/>
    </row>
    <row r="143" ht="13.5" customHeight="1">
      <c r="E143" s="1"/>
    </row>
    <row r="144" ht="13.5" customHeight="1">
      <c r="E144" s="1"/>
    </row>
    <row r="145" ht="13.5" customHeight="1">
      <c r="E145" s="1"/>
    </row>
    <row r="146" ht="13.5" customHeight="1">
      <c r="E146" s="1"/>
    </row>
    <row r="147" ht="13.5" customHeight="1">
      <c r="E147" s="1"/>
    </row>
    <row r="148" ht="13.5" customHeight="1">
      <c r="E148" s="1"/>
    </row>
    <row r="149" ht="13.5" customHeight="1">
      <c r="E149" s="1"/>
    </row>
    <row r="150" ht="13.5" customHeight="1">
      <c r="E150" s="1"/>
    </row>
    <row r="151" ht="13.5" customHeight="1">
      <c r="E151" s="1"/>
    </row>
    <row r="152" ht="13.5" customHeight="1">
      <c r="E152" s="1"/>
    </row>
    <row r="153" ht="13.5" customHeight="1">
      <c r="E153" s="1"/>
    </row>
    <row r="154" ht="13.5" customHeight="1">
      <c r="E154" s="1"/>
    </row>
    <row r="155" ht="13.5" customHeight="1">
      <c r="E155" s="1"/>
    </row>
    <row r="156" ht="13.5" customHeight="1">
      <c r="E156" s="1"/>
    </row>
    <row r="157" ht="13.5" customHeight="1">
      <c r="E157" s="1"/>
    </row>
    <row r="158" ht="13.5" customHeight="1">
      <c r="E158" s="1"/>
    </row>
    <row r="159" ht="13.5" customHeight="1">
      <c r="E159" s="1"/>
    </row>
    <row r="160" ht="13.5" customHeight="1">
      <c r="E160" s="1"/>
    </row>
    <row r="161" ht="13.5" customHeight="1">
      <c r="E161" s="1"/>
    </row>
    <row r="162" ht="13.5" customHeight="1">
      <c r="E162" s="1"/>
    </row>
    <row r="163" ht="13.5" customHeight="1">
      <c r="E163" s="1"/>
    </row>
    <row r="164" ht="13.5" customHeight="1">
      <c r="E164" s="1"/>
    </row>
    <row r="165" ht="13.5" customHeight="1">
      <c r="E165" s="1"/>
    </row>
    <row r="166" ht="13.5" customHeight="1">
      <c r="E166" s="1"/>
    </row>
    <row r="167" ht="13.5" customHeight="1">
      <c r="E167" s="1"/>
    </row>
    <row r="168" ht="13.5" customHeight="1">
      <c r="E168" s="1"/>
    </row>
    <row r="169" ht="13.5" customHeight="1">
      <c r="E169" s="1"/>
    </row>
    <row r="170" ht="13.5" customHeight="1">
      <c r="E170" s="1"/>
    </row>
    <row r="171" ht="13.5" customHeight="1">
      <c r="E171" s="1"/>
    </row>
    <row r="172" ht="13.5" customHeight="1">
      <c r="E172" s="1"/>
    </row>
    <row r="173" ht="13.5" customHeight="1">
      <c r="E173" s="1"/>
    </row>
    <row r="174" ht="13.5" customHeight="1">
      <c r="E174" s="1"/>
    </row>
    <row r="175" ht="13.5" customHeight="1">
      <c r="E175" s="1"/>
    </row>
    <row r="176" ht="13.5" customHeight="1">
      <c r="E176" s="1"/>
    </row>
    <row r="177" ht="13.5" customHeight="1">
      <c r="E177" s="1"/>
    </row>
    <row r="178" ht="13.5" customHeight="1">
      <c r="E178" s="1"/>
    </row>
    <row r="179" ht="13.5" customHeight="1">
      <c r="E179" s="1"/>
    </row>
    <row r="180" ht="13.5" customHeight="1">
      <c r="E180" s="1"/>
    </row>
    <row r="181" ht="13.5" customHeight="1">
      <c r="E181" s="1"/>
    </row>
    <row r="182" ht="13.5" customHeight="1">
      <c r="E182" s="1"/>
    </row>
    <row r="183" ht="13.5" customHeight="1">
      <c r="E183" s="1"/>
    </row>
    <row r="184" ht="13.5" customHeight="1">
      <c r="E184" s="1"/>
    </row>
    <row r="185" ht="13.5" customHeight="1">
      <c r="E185" s="1"/>
    </row>
    <row r="186" ht="13.5" customHeight="1">
      <c r="E186" s="1"/>
    </row>
    <row r="187" ht="13.5" customHeight="1">
      <c r="E187" s="1"/>
    </row>
    <row r="188" ht="13.5" customHeight="1">
      <c r="E188" s="1"/>
    </row>
    <row r="189" ht="13.5" customHeight="1">
      <c r="E189" s="1"/>
    </row>
    <row r="190" ht="13.5" customHeight="1">
      <c r="E190" s="1"/>
    </row>
    <row r="191" ht="13.5" customHeight="1">
      <c r="E191" s="1"/>
    </row>
    <row r="192" ht="13.5" customHeight="1">
      <c r="E192" s="1"/>
    </row>
    <row r="193" ht="13.5" customHeight="1">
      <c r="E193" s="1"/>
    </row>
    <row r="194" ht="13.5" customHeight="1">
      <c r="E194" s="1"/>
    </row>
    <row r="195" ht="13.5" customHeight="1">
      <c r="E195" s="1"/>
    </row>
    <row r="196" ht="13.5" customHeight="1">
      <c r="E196" s="1"/>
    </row>
    <row r="197" ht="13.5" customHeight="1">
      <c r="E197" s="1"/>
    </row>
    <row r="198" ht="13.5" customHeight="1">
      <c r="E198" s="1"/>
    </row>
    <row r="199" ht="13.5" customHeight="1">
      <c r="E199" s="1"/>
    </row>
    <row r="200" ht="13.5" customHeight="1">
      <c r="E200" s="1"/>
    </row>
    <row r="201" ht="13.5" customHeight="1">
      <c r="E201" s="1"/>
    </row>
    <row r="202" ht="13.5" customHeight="1">
      <c r="E202" s="1"/>
    </row>
    <row r="203" ht="13.5" customHeight="1">
      <c r="E203" s="1"/>
    </row>
    <row r="204" ht="13.5" customHeight="1">
      <c r="E204" s="1"/>
    </row>
    <row r="205" ht="13.5" customHeight="1">
      <c r="E205" s="1"/>
    </row>
    <row r="206" ht="13.5" customHeight="1">
      <c r="E206" s="1"/>
    </row>
    <row r="207" ht="13.5" customHeight="1">
      <c r="E207" s="1"/>
    </row>
    <row r="208" ht="13.5" customHeight="1">
      <c r="E208" s="1"/>
    </row>
    <row r="209" ht="13.5" customHeight="1">
      <c r="E209" s="1"/>
    </row>
    <row r="210" ht="13.5" customHeight="1">
      <c r="E210" s="1"/>
    </row>
    <row r="211" ht="13.5" customHeight="1">
      <c r="E211" s="1"/>
    </row>
    <row r="212" ht="13.5" customHeight="1">
      <c r="E212" s="1"/>
    </row>
    <row r="213" ht="13.5" customHeight="1">
      <c r="E213" s="1"/>
    </row>
    <row r="214" ht="13.5" customHeight="1">
      <c r="E214" s="1"/>
    </row>
    <row r="215" ht="13.5" customHeight="1">
      <c r="E215" s="1"/>
    </row>
    <row r="216" ht="13.5" customHeight="1">
      <c r="E216" s="1"/>
    </row>
    <row r="217" ht="13.5" customHeight="1">
      <c r="E217" s="1"/>
    </row>
    <row r="218" ht="13.5" customHeight="1">
      <c r="E218" s="1"/>
    </row>
    <row r="219" ht="13.5" customHeight="1">
      <c r="E219" s="1"/>
    </row>
    <row r="220" ht="13.5" customHeight="1">
      <c r="E220" s="1"/>
    </row>
    <row r="221" ht="13.5" customHeight="1">
      <c r="E221" s="1"/>
    </row>
    <row r="222" ht="13.5" customHeight="1">
      <c r="E222" s="1"/>
    </row>
    <row r="223" ht="13.5" customHeight="1">
      <c r="E223" s="1"/>
    </row>
    <row r="224" ht="13.5" customHeight="1">
      <c r="E224" s="1"/>
    </row>
    <row r="225" ht="13.5" customHeight="1">
      <c r="E225" s="1"/>
    </row>
    <row r="226" ht="13.5" customHeight="1">
      <c r="E226" s="1"/>
    </row>
    <row r="227" ht="13.5" customHeight="1">
      <c r="E227" s="1"/>
    </row>
    <row r="228" ht="13.5" customHeight="1">
      <c r="E228" s="1"/>
    </row>
    <row r="229" ht="13.5" customHeight="1">
      <c r="E229" s="1"/>
    </row>
    <row r="230" ht="13.5" customHeight="1">
      <c r="E230" s="1"/>
    </row>
    <row r="231" ht="13.5" customHeight="1">
      <c r="E231" s="1"/>
    </row>
    <row r="232" ht="13.5" customHeight="1">
      <c r="E232" s="1"/>
    </row>
    <row r="233" ht="13.5" customHeight="1">
      <c r="E233" s="1"/>
    </row>
    <row r="234" ht="13.5" customHeight="1">
      <c r="E234" s="1"/>
    </row>
    <row r="235" ht="13.5" customHeight="1">
      <c r="E235" s="1"/>
    </row>
    <row r="236" ht="13.5" customHeight="1">
      <c r="E236" s="1"/>
    </row>
    <row r="237" ht="13.5" customHeight="1">
      <c r="E237" s="1"/>
    </row>
    <row r="238" ht="13.5" customHeight="1">
      <c r="E238" s="1"/>
    </row>
    <row r="239" ht="13.5" customHeight="1">
      <c r="E239" s="1"/>
    </row>
    <row r="240" ht="13.5" customHeight="1">
      <c r="E240" s="1"/>
    </row>
    <row r="241" ht="13.5" customHeight="1">
      <c r="E241" s="1"/>
    </row>
    <row r="242" ht="13.5" customHeight="1">
      <c r="E242" s="1"/>
    </row>
    <row r="243" ht="13.5" customHeight="1">
      <c r="E243" s="1"/>
    </row>
    <row r="244" ht="13.5" customHeight="1">
      <c r="E244" s="1"/>
    </row>
    <row r="245" ht="13.5" customHeight="1">
      <c r="E245" s="1"/>
    </row>
    <row r="246" ht="13.5" customHeight="1">
      <c r="E246" s="1"/>
    </row>
    <row r="247" ht="13.5" customHeight="1">
      <c r="E247" s="1"/>
    </row>
    <row r="248" ht="13.5" customHeight="1">
      <c r="E248" s="1"/>
    </row>
    <row r="249" ht="13.5" customHeight="1">
      <c r="E249" s="1"/>
    </row>
    <row r="250" ht="13.5" customHeight="1">
      <c r="E250" s="1"/>
    </row>
    <row r="251" ht="13.5" customHeight="1">
      <c r="E251" s="1"/>
    </row>
    <row r="252" ht="13.5" customHeight="1">
      <c r="E252" s="1"/>
    </row>
    <row r="253" ht="13.5" customHeight="1">
      <c r="E253" s="1"/>
    </row>
    <row r="254" ht="13.5" customHeight="1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</sheetData>
  <mergeCells count="17">
    <mergeCell ref="A52:C52"/>
    <mergeCell ref="A29:C29"/>
    <mergeCell ref="A1:C1"/>
    <mergeCell ref="A27:C27"/>
    <mergeCell ref="A28:C28"/>
    <mergeCell ref="A21:C21"/>
    <mergeCell ref="A22:C22"/>
    <mergeCell ref="A53:C53"/>
    <mergeCell ref="A2:C2"/>
    <mergeCell ref="A56:C56"/>
    <mergeCell ref="A3:C3"/>
    <mergeCell ref="A13:C13"/>
    <mergeCell ref="A33:C33"/>
    <mergeCell ref="A46:C46"/>
    <mergeCell ref="A44:C44"/>
    <mergeCell ref="A45:C45"/>
    <mergeCell ref="A49:C49"/>
  </mergeCells>
  <printOptions/>
  <pageMargins left="0.7874015748031497" right="0.5905511811023623" top="0.5905511811023623" bottom="0.5905511811023623" header="0.3937007874015748" footer="0.3937007874015748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4"/>
  <dimension ref="B4:K581"/>
  <sheetViews>
    <sheetView workbookViewId="0" topLeftCell="A1">
      <selection activeCell="L9" sqref="L9"/>
    </sheetView>
  </sheetViews>
  <sheetFormatPr defaultColWidth="9.140625" defaultRowHeight="12.75"/>
  <cols>
    <col min="1" max="1" width="1.7109375" style="0" customWidth="1"/>
    <col min="2" max="2" width="23.7109375" style="0" customWidth="1"/>
    <col min="3" max="3" width="11.7109375" style="0" bestFit="1" customWidth="1"/>
    <col min="6" max="6" width="23.7109375" style="0" customWidth="1"/>
    <col min="7" max="7" width="9.7109375" style="0" bestFit="1" customWidth="1"/>
    <col min="8" max="8" width="10.00390625" style="0" bestFit="1" customWidth="1"/>
    <col min="9" max="9" width="9.7109375" style="0" bestFit="1" customWidth="1"/>
  </cols>
  <sheetData>
    <row r="3" ht="13.5" thickBot="1"/>
    <row r="4" spans="2:9" s="43" customFormat="1" ht="30" customHeight="1">
      <c r="B4" s="506" t="s">
        <v>56</v>
      </c>
      <c r="C4" s="507"/>
      <c r="D4" s="507"/>
      <c r="E4" s="507"/>
      <c r="F4" s="507"/>
      <c r="G4" s="507"/>
      <c r="H4" s="507"/>
      <c r="I4" s="508"/>
    </row>
    <row r="5" spans="2:10" s="124" customFormat="1" ht="15" customHeight="1">
      <c r="B5" s="120" t="s">
        <v>943</v>
      </c>
      <c r="C5" s="121">
        <v>2007</v>
      </c>
      <c r="D5" s="122">
        <v>2006</v>
      </c>
      <c r="E5" s="121">
        <v>2005</v>
      </c>
      <c r="F5" s="103" t="s">
        <v>57</v>
      </c>
      <c r="G5" s="121">
        <v>2007</v>
      </c>
      <c r="H5" s="122">
        <v>2006</v>
      </c>
      <c r="I5" s="123">
        <v>2005</v>
      </c>
      <c r="J5" s="60"/>
    </row>
    <row r="6" spans="2:10" s="43" customFormat="1" ht="15" customHeight="1">
      <c r="B6" s="125" t="s">
        <v>58</v>
      </c>
      <c r="C6" s="126">
        <f>Analisi!B36</f>
        <v>0.4</v>
      </c>
      <c r="D6" s="126">
        <f>Analisi!C36</f>
        <v>0.4</v>
      </c>
      <c r="E6" s="127">
        <v>0.45</v>
      </c>
      <c r="F6" s="128" t="s">
        <v>59</v>
      </c>
      <c r="G6" s="127">
        <f>'SPRicl.'!G19/'SPRicl.'!G37</f>
        <v>0.3691570616883117</v>
      </c>
      <c r="H6" s="127">
        <f>'SPRicl.'!H19/'SPRicl.'!H37</f>
        <v>0.3149118181818182</v>
      </c>
      <c r="I6" s="129">
        <v>0.3</v>
      </c>
      <c r="J6" s="79"/>
    </row>
    <row r="7" spans="2:10" s="43" customFormat="1" ht="15" customHeight="1">
      <c r="B7" s="130" t="s">
        <v>60</v>
      </c>
      <c r="C7" s="131">
        <f>Analisi!B34</f>
        <v>0.6</v>
      </c>
      <c r="D7" s="131">
        <f>Analisi!C34</f>
        <v>0.6</v>
      </c>
      <c r="E7" s="132">
        <v>0.55</v>
      </c>
      <c r="F7" s="133" t="s">
        <v>61</v>
      </c>
      <c r="G7" s="134">
        <f>'SPRicl.'!G28/'SPRicl.'!G37</f>
        <v>0.11266112012987013</v>
      </c>
      <c r="H7" s="134">
        <f>'SPRicl.'!H28/'SPRicl.'!H37</f>
        <v>0.12508818181818182</v>
      </c>
      <c r="I7" s="135">
        <v>0.25</v>
      </c>
      <c r="J7" s="136"/>
    </row>
    <row r="8" spans="2:10" s="43" customFormat="1" ht="15" customHeight="1">
      <c r="B8" s="137"/>
      <c r="C8" s="138"/>
      <c r="D8" s="138"/>
      <c r="E8" s="139"/>
      <c r="F8" s="140" t="s">
        <v>62</v>
      </c>
      <c r="G8" s="141">
        <f>'SPRicl.'!G36/'SPRicl.'!G37</f>
        <v>0.5181818181818182</v>
      </c>
      <c r="H8" s="141">
        <f>'SPRicl.'!H36/'SPRicl.'!H37</f>
        <v>0.56</v>
      </c>
      <c r="I8" s="142">
        <v>0.55</v>
      </c>
      <c r="J8" s="143"/>
    </row>
    <row r="9" spans="2:10" s="43" customFormat="1" ht="13.5" customHeight="1">
      <c r="B9" s="14"/>
      <c r="C9" s="30"/>
      <c r="D9" s="30"/>
      <c r="E9" s="30"/>
      <c r="F9" s="30"/>
      <c r="G9" s="30"/>
      <c r="H9" s="30"/>
      <c r="I9" s="109"/>
      <c r="J9" s="30"/>
    </row>
    <row r="10" spans="2:9" s="43" customFormat="1" ht="13.5" customHeight="1">
      <c r="B10" s="14"/>
      <c r="C10" s="30"/>
      <c r="D10" s="30"/>
      <c r="E10" s="30"/>
      <c r="F10" s="30"/>
      <c r="G10" s="30"/>
      <c r="H10" s="30"/>
      <c r="I10" s="109"/>
    </row>
    <row r="11" spans="2:9" s="43" customFormat="1" ht="13.5" customHeight="1">
      <c r="B11" s="144"/>
      <c r="C11" s="145"/>
      <c r="D11" s="145"/>
      <c r="E11" s="145"/>
      <c r="F11" s="30"/>
      <c r="G11" s="30"/>
      <c r="H11" s="30"/>
      <c r="I11" s="109"/>
    </row>
    <row r="12" spans="2:9" s="43" customFormat="1" ht="13.5" customHeight="1">
      <c r="B12" s="146"/>
      <c r="C12" s="147"/>
      <c r="D12" s="147"/>
      <c r="E12" s="147"/>
      <c r="F12" s="30"/>
      <c r="G12" s="30"/>
      <c r="H12" s="30"/>
      <c r="I12" s="109"/>
    </row>
    <row r="13" spans="2:9" s="43" customFormat="1" ht="13.5" customHeight="1">
      <c r="B13" s="40"/>
      <c r="C13" s="148"/>
      <c r="D13" s="58"/>
      <c r="E13" s="58"/>
      <c r="F13" s="30"/>
      <c r="G13" s="30"/>
      <c r="H13" s="30"/>
      <c r="I13" s="109"/>
    </row>
    <row r="14" spans="2:9" s="43" customFormat="1" ht="13.5" customHeight="1">
      <c r="B14" s="40"/>
      <c r="C14" s="148"/>
      <c r="D14" s="58"/>
      <c r="E14" s="58"/>
      <c r="F14" s="30"/>
      <c r="G14" s="30"/>
      <c r="H14" s="30"/>
      <c r="I14" s="109"/>
    </row>
    <row r="15" spans="2:9" s="43" customFormat="1" ht="13.5" customHeight="1">
      <c r="B15" s="40"/>
      <c r="C15" s="148"/>
      <c r="D15" s="58"/>
      <c r="E15" s="58"/>
      <c r="F15" s="30"/>
      <c r="G15" s="30"/>
      <c r="H15" s="30"/>
      <c r="I15" s="109"/>
    </row>
    <row r="16" spans="2:9" s="43" customFormat="1" ht="13.5" customHeight="1">
      <c r="B16" s="40"/>
      <c r="C16" s="148"/>
      <c r="D16" s="58"/>
      <c r="E16" s="58"/>
      <c r="F16" s="30"/>
      <c r="G16" s="30"/>
      <c r="H16" s="30"/>
      <c r="I16" s="109"/>
    </row>
    <row r="17" spans="2:9" s="43" customFormat="1" ht="13.5" customHeight="1">
      <c r="B17" s="40"/>
      <c r="C17" s="148"/>
      <c r="D17" s="58"/>
      <c r="E17" s="58"/>
      <c r="F17" s="30"/>
      <c r="G17" s="30"/>
      <c r="H17" s="30"/>
      <c r="I17" s="109"/>
    </row>
    <row r="18" spans="2:9" s="43" customFormat="1" ht="13.5" customHeight="1">
      <c r="B18" s="40"/>
      <c r="C18" s="148"/>
      <c r="D18" s="58"/>
      <c r="E18" s="58"/>
      <c r="F18" s="30"/>
      <c r="G18" s="30"/>
      <c r="H18" s="30"/>
      <c r="I18" s="109"/>
    </row>
    <row r="19" spans="2:9" s="43" customFormat="1" ht="13.5" customHeight="1">
      <c r="B19" s="40"/>
      <c r="C19" s="148"/>
      <c r="D19" s="58"/>
      <c r="E19" s="58"/>
      <c r="F19" s="30"/>
      <c r="G19" s="30"/>
      <c r="H19" s="30"/>
      <c r="I19" s="109"/>
    </row>
    <row r="20" spans="2:9" s="43" customFormat="1" ht="13.5" customHeight="1">
      <c r="B20" s="40"/>
      <c r="C20" s="148"/>
      <c r="D20" s="58"/>
      <c r="E20" s="58"/>
      <c r="F20" s="30"/>
      <c r="G20" s="30"/>
      <c r="H20" s="30"/>
      <c r="I20" s="109"/>
    </row>
    <row r="21" spans="2:9" s="43" customFormat="1" ht="13.5" customHeight="1" thickBot="1">
      <c r="B21" s="104"/>
      <c r="C21" s="149"/>
      <c r="D21" s="150"/>
      <c r="E21" s="150"/>
      <c r="F21" s="110"/>
      <c r="G21" s="110"/>
      <c r="H21" s="110"/>
      <c r="I21" s="111"/>
    </row>
    <row r="22" spans="2:9" s="43" customFormat="1" ht="13.5" customHeight="1">
      <c r="B22" s="58"/>
      <c r="C22" s="148"/>
      <c r="D22" s="58"/>
      <c r="E22" s="58"/>
      <c r="F22" s="30"/>
      <c r="G22" s="30"/>
      <c r="H22" s="30"/>
      <c r="I22" s="30"/>
    </row>
    <row r="23" spans="2:9" s="43" customFormat="1" ht="13.5" customHeight="1">
      <c r="B23" s="58"/>
      <c r="C23" s="148"/>
      <c r="D23" s="58"/>
      <c r="E23" s="58"/>
      <c r="F23" s="30"/>
      <c r="G23" s="30"/>
      <c r="H23" s="30"/>
      <c r="I23" s="30"/>
    </row>
    <row r="24" spans="2:5" s="43" customFormat="1" ht="13.5" customHeight="1" thickBot="1">
      <c r="B24" s="58"/>
      <c r="C24" s="148"/>
      <c r="D24" s="58"/>
      <c r="E24" s="58"/>
    </row>
    <row r="25" spans="2:9" s="43" customFormat="1" ht="21" customHeight="1">
      <c r="B25" s="506" t="s">
        <v>63</v>
      </c>
      <c r="C25" s="507"/>
      <c r="D25" s="508"/>
      <c r="E25" s="117"/>
      <c r="F25" s="117"/>
      <c r="G25" s="117"/>
      <c r="H25" s="117"/>
      <c r="I25" s="117"/>
    </row>
    <row r="26" spans="2:9" s="43" customFormat="1" ht="13.5" customHeight="1">
      <c r="B26" s="151" t="s">
        <v>64</v>
      </c>
      <c r="C26" s="152">
        <v>2007</v>
      </c>
      <c r="D26" s="440">
        <v>2006</v>
      </c>
      <c r="E26" s="209"/>
      <c r="F26" s="58"/>
      <c r="G26" s="58"/>
      <c r="H26" s="58"/>
      <c r="I26" s="58"/>
    </row>
    <row r="27" spans="2:9" s="43" customFormat="1" ht="13.5" customHeight="1">
      <c r="B27" s="47" t="s">
        <v>65</v>
      </c>
      <c r="C27" s="153">
        <f>Analisi!B14</f>
        <v>0.14</v>
      </c>
      <c r="D27" s="441">
        <f>Analisi!C14</f>
        <v>0.12</v>
      </c>
      <c r="E27" s="439"/>
      <c r="F27" s="58"/>
      <c r="G27" s="58"/>
      <c r="H27" s="58"/>
      <c r="I27" s="58"/>
    </row>
    <row r="28" spans="2:9" s="43" customFormat="1" ht="13.5" customHeight="1">
      <c r="B28" s="14" t="s">
        <v>66</v>
      </c>
      <c r="C28" s="154">
        <f>Analisi!B16</f>
        <v>0.12</v>
      </c>
      <c r="D28" s="442">
        <f>Analisi!C16</f>
        <v>0.1</v>
      </c>
      <c r="E28" s="439"/>
      <c r="F28" s="58"/>
      <c r="G28" s="58"/>
      <c r="H28" s="58"/>
      <c r="I28" s="58"/>
    </row>
    <row r="29" spans="2:9" s="43" customFormat="1" ht="13.5" customHeight="1" thickBot="1">
      <c r="B29" s="70" t="s">
        <v>67</v>
      </c>
      <c r="C29" s="443">
        <f>Analisi!B18</f>
        <v>0.02526954177897574</v>
      </c>
      <c r="D29" s="444">
        <f>Analisi!C18</f>
        <v>0.028925619834710745</v>
      </c>
      <c r="E29" s="226"/>
      <c r="F29" s="58"/>
      <c r="G29" s="58"/>
      <c r="H29" s="58"/>
      <c r="I29" s="58"/>
    </row>
    <row r="30" spans="2:9" s="43" customFormat="1" ht="13.5" customHeight="1">
      <c r="B30" s="30"/>
      <c r="C30" s="30"/>
      <c r="D30" s="30"/>
      <c r="E30" s="58"/>
      <c r="F30" s="58"/>
      <c r="G30" s="58"/>
      <c r="H30" s="58"/>
      <c r="I30" s="58"/>
    </row>
    <row r="31" spans="2:9" s="43" customFormat="1" ht="13.5" customHeight="1">
      <c r="B31" s="30"/>
      <c r="C31" s="30"/>
      <c r="D31" s="30"/>
      <c r="E31" s="58"/>
      <c r="F31" s="58"/>
      <c r="G31" s="58"/>
      <c r="H31" s="58"/>
      <c r="I31" s="58"/>
    </row>
    <row r="32" spans="2:9" s="43" customFormat="1" ht="13.5" customHeight="1">
      <c r="B32" s="30"/>
      <c r="C32" s="30"/>
      <c r="D32" s="30"/>
      <c r="E32" s="58"/>
      <c r="F32" s="58"/>
      <c r="G32" s="58"/>
      <c r="H32" s="58"/>
      <c r="I32" s="58"/>
    </row>
    <row r="33" spans="2:9" s="43" customFormat="1" ht="13.5" customHeight="1">
      <c r="B33" s="30"/>
      <c r="C33" s="30"/>
      <c r="D33" s="30"/>
      <c r="E33" s="58"/>
      <c r="F33" s="58"/>
      <c r="G33" s="58"/>
      <c r="H33" s="58"/>
      <c r="I33" s="58"/>
    </row>
    <row r="34" spans="2:9" s="43" customFormat="1" ht="13.5" customHeight="1">
      <c r="B34" s="30"/>
      <c r="C34" s="30"/>
      <c r="D34" s="30"/>
      <c r="E34" s="58"/>
      <c r="F34" s="58"/>
      <c r="G34" s="58"/>
      <c r="H34" s="58"/>
      <c r="I34" s="58"/>
    </row>
    <row r="35" spans="2:9" s="43" customFormat="1" ht="13.5" customHeight="1">
      <c r="B35" s="30"/>
      <c r="C35" s="30"/>
      <c r="D35" s="30"/>
      <c r="E35" s="58"/>
      <c r="F35" s="58"/>
      <c r="G35" s="58"/>
      <c r="H35" s="58"/>
      <c r="I35" s="58"/>
    </row>
    <row r="36" spans="2:9" s="43" customFormat="1" ht="13.5" customHeight="1">
      <c r="B36" s="30"/>
      <c r="C36" s="30"/>
      <c r="D36" s="30"/>
      <c r="E36" s="58"/>
      <c r="F36" s="58"/>
      <c r="G36" s="58"/>
      <c r="H36" s="58"/>
      <c r="I36" s="58"/>
    </row>
    <row r="37" spans="2:9" s="43" customFormat="1" ht="13.5" customHeight="1">
      <c r="B37" s="30"/>
      <c r="C37" s="30"/>
      <c r="D37" s="30"/>
      <c r="E37" s="30"/>
      <c r="F37" s="30"/>
      <c r="G37" s="30"/>
      <c r="H37" s="30"/>
      <c r="I37" s="30"/>
    </row>
    <row r="38" spans="2:9" s="43" customFormat="1" ht="13.5" customHeight="1">
      <c r="B38" s="451"/>
      <c r="C38" s="451"/>
      <c r="D38" s="451"/>
      <c r="E38" s="451"/>
      <c r="F38" s="451"/>
      <c r="G38" s="451"/>
      <c r="H38" s="451"/>
      <c r="I38" s="451"/>
    </row>
    <row r="39" spans="2:9" s="43" customFormat="1" ht="13.5" customHeight="1">
      <c r="B39" s="451"/>
      <c r="C39" s="451"/>
      <c r="D39" s="451"/>
      <c r="E39" s="451"/>
      <c r="F39" s="451"/>
      <c r="G39" s="451"/>
      <c r="H39" s="451"/>
      <c r="I39" s="451"/>
    </row>
    <row r="40" spans="2:9" s="43" customFormat="1" ht="21" customHeight="1">
      <c r="B40" s="117"/>
      <c r="C40" s="117"/>
      <c r="D40" s="117"/>
      <c r="E40" s="117"/>
      <c r="F40" s="117"/>
      <c r="G40" s="117"/>
      <c r="H40" s="117"/>
      <c r="I40" s="117"/>
    </row>
    <row r="41" spans="2:9" s="43" customFormat="1" ht="13.5" customHeight="1">
      <c r="B41" s="209"/>
      <c r="C41" s="209"/>
      <c r="D41" s="209"/>
      <c r="E41" s="209"/>
      <c r="F41" s="209"/>
      <c r="G41" s="209"/>
      <c r="H41" s="446"/>
      <c r="I41" s="209"/>
    </row>
    <row r="42" spans="2:9" s="43" customFormat="1" ht="13.5" customHeight="1">
      <c r="B42" s="452"/>
      <c r="C42" s="451"/>
      <c r="D42" s="451"/>
      <c r="E42" s="451"/>
      <c r="F42" s="451"/>
      <c r="G42" s="453"/>
      <c r="H42" s="453"/>
      <c r="I42" s="453"/>
    </row>
    <row r="43" spans="2:10" s="43" customFormat="1" ht="13.5" customHeight="1">
      <c r="B43" s="451"/>
      <c r="C43" s="451"/>
      <c r="D43" s="451"/>
      <c r="E43" s="451"/>
      <c r="F43" s="451"/>
      <c r="G43" s="451"/>
      <c r="H43" s="454"/>
      <c r="I43" s="454"/>
      <c r="J43" s="59"/>
    </row>
    <row r="44" spans="2:9" s="43" customFormat="1" ht="13.5" customHeight="1">
      <c r="B44" s="445"/>
      <c r="C44" s="451"/>
      <c r="D44" s="451"/>
      <c r="E44" s="451"/>
      <c r="F44" s="451"/>
      <c r="G44" s="454"/>
      <c r="H44" s="454"/>
      <c r="I44" s="454"/>
    </row>
    <row r="45" spans="2:9" s="43" customFormat="1" ht="13.5" customHeight="1">
      <c r="B45" s="445"/>
      <c r="C45" s="451"/>
      <c r="D45" s="451"/>
      <c r="E45" s="451"/>
      <c r="F45" s="451"/>
      <c r="G45" s="454"/>
      <c r="H45" s="454"/>
      <c r="I45" s="454"/>
    </row>
    <row r="46" spans="2:9" s="43" customFormat="1" ht="13.5" customHeight="1">
      <c r="B46" s="445"/>
      <c r="C46" s="451"/>
      <c r="D46" s="451"/>
      <c r="E46" s="451"/>
      <c r="F46" s="451"/>
      <c r="G46" s="454"/>
      <c r="H46" s="454"/>
      <c r="I46" s="454"/>
    </row>
    <row r="47" spans="2:9" s="43" customFormat="1" ht="13.5" customHeight="1">
      <c r="B47" s="445"/>
      <c r="C47" s="451"/>
      <c r="D47" s="451"/>
      <c r="E47" s="451"/>
      <c r="F47" s="451"/>
      <c r="G47" s="454"/>
      <c r="H47" s="454"/>
      <c r="I47" s="454"/>
    </row>
    <row r="48" spans="2:11" s="43" customFormat="1" ht="13.5" customHeight="1">
      <c r="B48" s="445"/>
      <c r="C48" s="451"/>
      <c r="D48" s="451"/>
      <c r="E48" s="451"/>
      <c r="F48" s="451"/>
      <c r="G48" s="454"/>
      <c r="H48" s="454"/>
      <c r="I48" s="454"/>
      <c r="K48" s="59"/>
    </row>
    <row r="49" spans="2:9" s="43" customFormat="1" ht="13.5" customHeight="1">
      <c r="B49" s="451"/>
      <c r="C49" s="451"/>
      <c r="D49" s="451"/>
      <c r="E49" s="451"/>
      <c r="F49" s="451"/>
      <c r="G49" s="454"/>
      <c r="H49" s="454"/>
      <c r="I49" s="454"/>
    </row>
    <row r="50" spans="2:9" s="43" customFormat="1" ht="13.5" customHeight="1">
      <c r="B50" s="451"/>
      <c r="C50" s="451"/>
      <c r="D50" s="451"/>
      <c r="E50" s="451"/>
      <c r="F50" s="451"/>
      <c r="G50" s="454"/>
      <c r="H50" s="454"/>
      <c r="I50" s="454"/>
    </row>
    <row r="51" spans="2:9" s="43" customFormat="1" ht="13.5" customHeight="1">
      <c r="B51" s="451"/>
      <c r="C51" s="451"/>
      <c r="D51" s="451"/>
      <c r="E51" s="451"/>
      <c r="F51" s="451"/>
      <c r="G51" s="454"/>
      <c r="H51" s="454"/>
      <c r="I51" s="454"/>
    </row>
    <row r="52" spans="2:9" s="43" customFormat="1" ht="13.5" customHeight="1">
      <c r="B52" s="451"/>
      <c r="C52" s="451"/>
      <c r="D52" s="451"/>
      <c r="E52" s="451"/>
      <c r="F52" s="451"/>
      <c r="G52" s="454"/>
      <c r="H52" s="451"/>
      <c r="I52" s="451"/>
    </row>
    <row r="53" spans="2:9" s="43" customFormat="1" ht="13.5" customHeight="1">
      <c r="B53" s="451"/>
      <c r="C53" s="451"/>
      <c r="D53" s="451"/>
      <c r="E53" s="451"/>
      <c r="F53" s="451"/>
      <c r="G53" s="451"/>
      <c r="H53" s="451"/>
      <c r="I53" s="451"/>
    </row>
    <row r="54" spans="2:9" s="43" customFormat="1" ht="13.5" customHeight="1">
      <c r="B54" s="451"/>
      <c r="C54" s="451"/>
      <c r="D54" s="451"/>
      <c r="E54" s="451"/>
      <c r="F54" s="451"/>
      <c r="G54" s="451"/>
      <c r="H54" s="451"/>
      <c r="I54" s="451"/>
    </row>
    <row r="55" spans="2:9" s="43" customFormat="1" ht="13.5" customHeight="1">
      <c r="B55" s="451"/>
      <c r="C55" s="451"/>
      <c r="D55" s="451"/>
      <c r="E55" s="451"/>
      <c r="F55" s="451"/>
      <c r="G55" s="451"/>
      <c r="H55" s="451"/>
      <c r="I55" s="451"/>
    </row>
    <row r="56" spans="2:9" s="43" customFormat="1" ht="13.5" customHeight="1">
      <c r="B56" s="451"/>
      <c r="C56" s="451"/>
      <c r="D56" s="451"/>
      <c r="E56" s="451"/>
      <c r="F56" s="451"/>
      <c r="G56" s="451"/>
      <c r="H56" s="451"/>
      <c r="I56" s="451"/>
    </row>
    <row r="57" spans="2:9" s="43" customFormat="1" ht="13.5" customHeight="1">
      <c r="B57" s="451"/>
      <c r="C57" s="451"/>
      <c r="D57" s="451"/>
      <c r="E57" s="451"/>
      <c r="F57" s="451"/>
      <c r="G57" s="451"/>
      <c r="H57" s="451"/>
      <c r="I57" s="451"/>
    </row>
    <row r="58" spans="2:9" s="43" customFormat="1" ht="13.5" customHeight="1">
      <c r="B58" s="451"/>
      <c r="C58" s="451"/>
      <c r="D58" s="451"/>
      <c r="E58" s="451"/>
      <c r="F58" s="451"/>
      <c r="G58" s="451"/>
      <c r="H58" s="451"/>
      <c r="I58" s="451"/>
    </row>
    <row r="59" spans="2:9" s="43" customFormat="1" ht="13.5" customHeight="1">
      <c r="B59" s="451"/>
      <c r="C59" s="451"/>
      <c r="D59" s="451"/>
      <c r="E59" s="451"/>
      <c r="F59" s="451"/>
      <c r="G59" s="451"/>
      <c r="H59" s="451"/>
      <c r="I59" s="451"/>
    </row>
    <row r="60" spans="2:9" s="43" customFormat="1" ht="13.5" customHeight="1">
      <c r="B60" s="451"/>
      <c r="C60" s="451"/>
      <c r="D60" s="451"/>
      <c r="E60" s="451"/>
      <c r="F60" s="451"/>
      <c r="G60" s="451"/>
      <c r="H60" s="451"/>
      <c r="I60" s="451"/>
    </row>
    <row r="61" spans="2:9" s="43" customFormat="1" ht="13.5" customHeight="1">
      <c r="B61" s="451"/>
      <c r="C61" s="451"/>
      <c r="D61" s="451"/>
      <c r="E61" s="451"/>
      <c r="F61" s="451"/>
      <c r="G61" s="451"/>
      <c r="H61" s="451"/>
      <c r="I61" s="451"/>
    </row>
    <row r="62" spans="2:9" s="43" customFormat="1" ht="13.5" customHeight="1">
      <c r="B62" s="451"/>
      <c r="C62" s="451"/>
      <c r="D62" s="451"/>
      <c r="E62" s="451"/>
      <c r="F62" s="451"/>
      <c r="G62" s="451"/>
      <c r="H62" s="451"/>
      <c r="I62" s="451"/>
    </row>
    <row r="63" spans="2:9" s="43" customFormat="1" ht="13.5" customHeight="1">
      <c r="B63" s="451"/>
      <c r="C63" s="451"/>
      <c r="D63" s="451"/>
      <c r="E63" s="451"/>
      <c r="F63" s="451"/>
      <c r="G63" s="451"/>
      <c r="H63" s="451"/>
      <c r="I63" s="451"/>
    </row>
    <row r="64" spans="2:9" s="43" customFormat="1" ht="13.5" customHeight="1">
      <c r="B64" s="451"/>
      <c r="C64" s="451"/>
      <c r="D64" s="451"/>
      <c r="E64" s="451"/>
      <c r="F64" s="451"/>
      <c r="G64" s="451"/>
      <c r="H64" s="451"/>
      <c r="I64" s="451"/>
    </row>
    <row r="65" spans="2:9" s="43" customFormat="1" ht="21" customHeight="1">
      <c r="B65" s="117"/>
      <c r="C65" s="117"/>
      <c r="D65" s="117"/>
      <c r="E65" s="117"/>
      <c r="F65" s="117"/>
      <c r="G65" s="117"/>
      <c r="H65" s="117"/>
      <c r="I65" s="117"/>
    </row>
    <row r="66" spans="2:9" s="43" customFormat="1" ht="13.5" customHeight="1">
      <c r="B66" s="451"/>
      <c r="C66" s="451"/>
      <c r="D66" s="451"/>
      <c r="E66" s="451"/>
      <c r="F66" s="451"/>
      <c r="G66" s="209"/>
      <c r="H66" s="209"/>
      <c r="I66" s="209"/>
    </row>
    <row r="67" spans="2:9" s="43" customFormat="1" ht="13.5" customHeight="1">
      <c r="B67" s="455"/>
      <c r="C67" s="451"/>
      <c r="D67" s="451"/>
      <c r="E67" s="451"/>
      <c r="F67" s="451"/>
      <c r="G67" s="447"/>
      <c r="H67" s="447"/>
      <c r="I67" s="447"/>
    </row>
    <row r="68" spans="2:9" s="43" customFormat="1" ht="13.5" customHeight="1">
      <c r="B68" s="456"/>
      <c r="C68" s="451"/>
      <c r="D68" s="451"/>
      <c r="E68" s="451"/>
      <c r="F68" s="451"/>
      <c r="G68" s="448"/>
      <c r="H68" s="448"/>
      <c r="I68" s="448"/>
    </row>
    <row r="69" spans="2:9" ht="13.5" customHeight="1">
      <c r="B69" s="451"/>
      <c r="C69" s="457"/>
      <c r="D69" s="457"/>
      <c r="E69" s="457"/>
      <c r="F69" s="457"/>
      <c r="G69" s="449"/>
      <c r="H69" s="449"/>
      <c r="I69" s="449"/>
    </row>
    <row r="70" spans="2:9" ht="13.5" customHeight="1">
      <c r="B70" s="456"/>
      <c r="C70" s="457"/>
      <c r="D70" s="457"/>
      <c r="E70" s="457"/>
      <c r="F70" s="457"/>
      <c r="G70" s="448"/>
      <c r="H70" s="448"/>
      <c r="I70" s="448"/>
    </row>
    <row r="71" spans="2:9" ht="13.5" customHeight="1">
      <c r="B71" s="451"/>
      <c r="C71" s="457"/>
      <c r="D71" s="457"/>
      <c r="E71" s="457"/>
      <c r="F71" s="457"/>
      <c r="G71" s="449"/>
      <c r="H71" s="449"/>
      <c r="I71" s="449"/>
    </row>
    <row r="72" spans="2:9" ht="13.5" customHeight="1">
      <c r="B72" s="456"/>
      <c r="C72" s="457"/>
      <c r="D72" s="457"/>
      <c r="E72" s="457"/>
      <c r="F72" s="457"/>
      <c r="G72" s="448"/>
      <c r="H72" s="448"/>
      <c r="I72" s="448"/>
    </row>
    <row r="73" spans="2:9" ht="13.5" customHeight="1">
      <c r="B73" s="445"/>
      <c r="C73" s="457"/>
      <c r="D73" s="457"/>
      <c r="E73" s="457"/>
      <c r="F73" s="457"/>
      <c r="G73" s="449"/>
      <c r="H73" s="449"/>
      <c r="I73" s="449"/>
    </row>
    <row r="74" spans="2:9" ht="13.5" customHeight="1">
      <c r="B74" s="456"/>
      <c r="C74" s="457"/>
      <c r="D74" s="457"/>
      <c r="E74" s="457"/>
      <c r="F74" s="457"/>
      <c r="G74" s="448"/>
      <c r="H74" s="448"/>
      <c r="I74" s="448"/>
    </row>
    <row r="75" spans="2:9" ht="13.5" customHeight="1">
      <c r="B75" s="451"/>
      <c r="C75" s="457"/>
      <c r="D75" s="457"/>
      <c r="E75" s="457"/>
      <c r="F75" s="457"/>
      <c r="G75" s="449"/>
      <c r="H75" s="449"/>
      <c r="I75" s="449"/>
    </row>
    <row r="76" spans="2:9" ht="13.5" customHeight="1">
      <c r="B76" s="456"/>
      <c r="C76" s="457"/>
      <c r="D76" s="457"/>
      <c r="E76" s="457"/>
      <c r="F76" s="457"/>
      <c r="G76" s="448"/>
      <c r="H76" s="448"/>
      <c r="I76" s="448"/>
    </row>
    <row r="77" spans="2:10" ht="13.5" customHeight="1">
      <c r="B77" s="458"/>
      <c r="C77" s="457"/>
      <c r="D77" s="457"/>
      <c r="E77" s="457"/>
      <c r="F77" s="457"/>
      <c r="G77" s="450"/>
      <c r="H77" s="450"/>
      <c r="I77" s="450"/>
      <c r="J77" s="155"/>
    </row>
    <row r="78" spans="2:9" ht="13.5" customHeight="1">
      <c r="B78" s="451"/>
      <c r="C78" s="451"/>
      <c r="D78" s="451"/>
      <c r="E78" s="451"/>
      <c r="F78" s="457"/>
      <c r="G78" s="457"/>
      <c r="H78" s="457"/>
      <c r="I78" s="457"/>
    </row>
    <row r="79" spans="2:9" ht="13.5" customHeight="1">
      <c r="B79" s="451"/>
      <c r="C79" s="459"/>
      <c r="D79" s="451"/>
      <c r="E79" s="451"/>
      <c r="F79" s="457"/>
      <c r="G79" s="457"/>
      <c r="H79" s="457"/>
      <c r="I79" s="457"/>
    </row>
    <row r="80" spans="2:9" ht="13.5" customHeight="1">
      <c r="B80" s="58"/>
      <c r="C80" s="226"/>
      <c r="D80" s="226"/>
      <c r="E80" s="226"/>
      <c r="F80" s="244"/>
      <c r="G80" s="244"/>
      <c r="H80" s="244"/>
      <c r="I80" s="244"/>
    </row>
    <row r="81" spans="2:9" ht="13.5" customHeight="1">
      <c r="B81" s="58"/>
      <c r="C81" s="58"/>
      <c r="D81" s="58"/>
      <c r="E81" s="58"/>
      <c r="F81" s="244"/>
      <c r="G81" s="244"/>
      <c r="H81" s="244"/>
      <c r="I81" s="244"/>
    </row>
    <row r="82" spans="2:9" ht="13.5" customHeight="1">
      <c r="B82" s="58"/>
      <c r="C82" s="226"/>
      <c r="D82" s="58"/>
      <c r="E82" s="58"/>
      <c r="F82" s="244"/>
      <c r="G82" s="244"/>
      <c r="H82" s="244"/>
      <c r="I82" s="244"/>
    </row>
    <row r="83" spans="2:9" ht="13.5" customHeight="1">
      <c r="B83" s="58"/>
      <c r="C83" s="226"/>
      <c r="D83" s="58"/>
      <c r="E83" s="58"/>
      <c r="F83" s="244"/>
      <c r="G83" s="244"/>
      <c r="H83" s="244"/>
      <c r="I83" s="244"/>
    </row>
    <row r="84" spans="2:9" ht="13.5" customHeight="1">
      <c r="B84" s="58"/>
      <c r="C84" s="226"/>
      <c r="D84" s="58"/>
      <c r="E84" s="58"/>
      <c r="F84" s="244"/>
      <c r="G84" s="244"/>
      <c r="H84" s="244"/>
      <c r="I84" s="244"/>
    </row>
    <row r="85" spans="2:9" ht="13.5" customHeight="1">
      <c r="B85" s="58"/>
      <c r="C85" s="58"/>
      <c r="D85" s="58"/>
      <c r="E85" s="58"/>
      <c r="F85" s="244"/>
      <c r="G85" s="244"/>
      <c r="H85" s="244"/>
      <c r="I85" s="244"/>
    </row>
    <row r="86" spans="2:9" ht="13.5" customHeight="1">
      <c r="B86" s="58"/>
      <c r="C86" s="58"/>
      <c r="D86" s="58"/>
      <c r="E86" s="58"/>
      <c r="F86" s="244"/>
      <c r="G86" s="244"/>
      <c r="H86" s="244"/>
      <c r="I86" s="244"/>
    </row>
    <row r="87" spans="2:9" ht="13.5" customHeight="1">
      <c r="B87" s="58"/>
      <c r="C87" s="58"/>
      <c r="D87" s="58"/>
      <c r="E87" s="58"/>
      <c r="F87" s="244"/>
      <c r="G87" s="244"/>
      <c r="H87" s="244"/>
      <c r="I87" s="244"/>
    </row>
    <row r="88" spans="2:9" ht="13.5" customHeight="1">
      <c r="B88" s="58"/>
      <c r="C88" s="58"/>
      <c r="D88" s="58"/>
      <c r="E88" s="58"/>
      <c r="F88" s="244"/>
      <c r="G88" s="244"/>
      <c r="H88" s="244"/>
      <c r="I88" s="244"/>
    </row>
    <row r="89" spans="2:9" ht="13.5" customHeight="1">
      <c r="B89" s="58"/>
      <c r="C89" s="58"/>
      <c r="D89" s="58"/>
      <c r="E89" s="58"/>
      <c r="F89" s="244"/>
      <c r="G89" s="244"/>
      <c r="H89" s="244"/>
      <c r="I89" s="244"/>
    </row>
    <row r="90" spans="2:9" ht="13.5" customHeight="1">
      <c r="B90" s="244"/>
      <c r="C90" s="244"/>
      <c r="D90" s="244"/>
      <c r="E90" s="244"/>
      <c r="F90" s="244"/>
      <c r="G90" s="244"/>
      <c r="H90" s="244"/>
      <c r="I90" s="244"/>
    </row>
    <row r="91" spans="2:9" ht="13.5" customHeight="1">
      <c r="B91" s="244"/>
      <c r="C91" s="244"/>
      <c r="D91" s="244"/>
      <c r="E91" s="244"/>
      <c r="F91" s="244"/>
      <c r="G91" s="244"/>
      <c r="H91" s="244"/>
      <c r="I91" s="244"/>
    </row>
    <row r="92" spans="2:9" ht="13.5" customHeight="1">
      <c r="B92" s="244"/>
      <c r="C92" s="244"/>
      <c r="D92" s="244"/>
      <c r="E92" s="244"/>
      <c r="F92" s="244"/>
      <c r="G92" s="244"/>
      <c r="H92" s="244"/>
      <c r="I92" s="244"/>
    </row>
    <row r="93" spans="2:9" ht="13.5" customHeight="1">
      <c r="B93" s="244"/>
      <c r="C93" s="244"/>
      <c r="D93" s="244"/>
      <c r="E93" s="244"/>
      <c r="F93" s="244"/>
      <c r="G93" s="244"/>
      <c r="H93" s="244"/>
      <c r="I93" s="244"/>
    </row>
    <row r="94" spans="2:9" ht="13.5" customHeight="1">
      <c r="B94" s="244"/>
      <c r="C94" s="244"/>
      <c r="D94" s="244"/>
      <c r="E94" s="244"/>
      <c r="F94" s="244"/>
      <c r="G94" s="244"/>
      <c r="H94" s="244"/>
      <c r="I94" s="244"/>
    </row>
    <row r="95" spans="2:9" ht="13.5" customHeight="1">
      <c r="B95" s="244"/>
      <c r="C95" s="244"/>
      <c r="D95" s="244"/>
      <c r="E95" s="244"/>
      <c r="F95" s="244"/>
      <c r="G95" s="244"/>
      <c r="H95" s="244"/>
      <c r="I95" s="244"/>
    </row>
    <row r="96" spans="2:9" ht="13.5" customHeight="1">
      <c r="B96" s="244"/>
      <c r="C96" s="244"/>
      <c r="D96" s="244"/>
      <c r="E96" s="244"/>
      <c r="F96" s="244"/>
      <c r="G96" s="244"/>
      <c r="H96" s="244"/>
      <c r="I96" s="244"/>
    </row>
    <row r="97" spans="2:9" ht="13.5" customHeight="1">
      <c r="B97" s="244"/>
      <c r="C97" s="244"/>
      <c r="D97" s="244"/>
      <c r="E97" s="244"/>
      <c r="F97" s="244"/>
      <c r="G97" s="244"/>
      <c r="H97" s="244"/>
      <c r="I97" s="244"/>
    </row>
    <row r="98" spans="2:9" ht="13.5" customHeight="1">
      <c r="B98" s="244"/>
      <c r="C98" s="244"/>
      <c r="D98" s="244"/>
      <c r="E98" s="244"/>
      <c r="F98" s="244"/>
      <c r="G98" s="244"/>
      <c r="H98" s="244"/>
      <c r="I98" s="244"/>
    </row>
    <row r="99" spans="2:9" ht="13.5" customHeight="1">
      <c r="B99" s="244"/>
      <c r="C99" s="244"/>
      <c r="D99" s="244"/>
      <c r="E99" s="244"/>
      <c r="F99" s="244"/>
      <c r="G99" s="244"/>
      <c r="H99" s="244"/>
      <c r="I99" s="244"/>
    </row>
    <row r="100" spans="2:9" ht="13.5" customHeight="1">
      <c r="B100" s="244"/>
      <c r="C100" s="244"/>
      <c r="D100" s="244"/>
      <c r="E100" s="244"/>
      <c r="F100" s="244"/>
      <c r="G100" s="244"/>
      <c r="H100" s="244"/>
      <c r="I100" s="244"/>
    </row>
    <row r="101" spans="2:9" ht="13.5" customHeight="1">
      <c r="B101" s="244"/>
      <c r="C101" s="244"/>
      <c r="D101" s="244"/>
      <c r="E101" s="244"/>
      <c r="F101" s="244"/>
      <c r="G101" s="244"/>
      <c r="H101" s="244"/>
      <c r="I101" s="244"/>
    </row>
    <row r="102" spans="2:9" ht="13.5" customHeight="1">
      <c r="B102" s="244"/>
      <c r="C102" s="244"/>
      <c r="D102" s="244"/>
      <c r="E102" s="244"/>
      <c r="F102" s="244"/>
      <c r="G102" s="244"/>
      <c r="H102" s="244"/>
      <c r="I102" s="244"/>
    </row>
    <row r="103" spans="2:9" ht="13.5" customHeight="1">
      <c r="B103" s="244"/>
      <c r="C103" s="244"/>
      <c r="D103" s="244"/>
      <c r="E103" s="244"/>
      <c r="F103" s="244"/>
      <c r="G103" s="244"/>
      <c r="H103" s="244"/>
      <c r="I103" s="244"/>
    </row>
    <row r="104" spans="2:9" ht="13.5" customHeight="1">
      <c r="B104" s="244"/>
      <c r="C104" s="244"/>
      <c r="D104" s="244"/>
      <c r="E104" s="244"/>
      <c r="F104" s="244"/>
      <c r="G104" s="244"/>
      <c r="H104" s="244"/>
      <c r="I104" s="244"/>
    </row>
    <row r="105" spans="2:9" ht="13.5" customHeight="1">
      <c r="B105" s="244"/>
      <c r="C105" s="244"/>
      <c r="D105" s="244"/>
      <c r="E105" s="244"/>
      <c r="F105" s="244"/>
      <c r="G105" s="244"/>
      <c r="H105" s="244"/>
      <c r="I105" s="244"/>
    </row>
    <row r="106" spans="2:9" ht="13.5" customHeight="1">
      <c r="B106" s="244"/>
      <c r="C106" s="244"/>
      <c r="D106" s="244"/>
      <c r="E106" s="244"/>
      <c r="F106" s="244"/>
      <c r="G106" s="244"/>
      <c r="H106" s="244"/>
      <c r="I106" s="244"/>
    </row>
    <row r="107" spans="2:9" ht="13.5" customHeight="1">
      <c r="B107" s="244"/>
      <c r="C107" s="244"/>
      <c r="D107" s="244"/>
      <c r="E107" s="244"/>
      <c r="F107" s="244"/>
      <c r="G107" s="244"/>
      <c r="H107" s="244"/>
      <c r="I107" s="244"/>
    </row>
    <row r="108" spans="2:9" ht="13.5" customHeight="1">
      <c r="B108" s="244"/>
      <c r="C108" s="244"/>
      <c r="D108" s="244"/>
      <c r="E108" s="244"/>
      <c r="F108" s="244"/>
      <c r="G108" s="244"/>
      <c r="H108" s="244"/>
      <c r="I108" s="244"/>
    </row>
    <row r="109" spans="2:9" ht="13.5" customHeight="1">
      <c r="B109" s="244"/>
      <c r="C109" s="244"/>
      <c r="D109" s="244"/>
      <c r="E109" s="244"/>
      <c r="F109" s="244"/>
      <c r="G109" s="244"/>
      <c r="H109" s="244"/>
      <c r="I109" s="244"/>
    </row>
    <row r="110" spans="2:9" ht="13.5" customHeight="1">
      <c r="B110" s="244"/>
      <c r="C110" s="244"/>
      <c r="D110" s="244"/>
      <c r="E110" s="244"/>
      <c r="F110" s="244"/>
      <c r="G110" s="244"/>
      <c r="H110" s="244"/>
      <c r="I110" s="244"/>
    </row>
    <row r="111" spans="2:9" ht="13.5" customHeight="1">
      <c r="B111" s="244"/>
      <c r="C111" s="244"/>
      <c r="D111" s="244"/>
      <c r="E111" s="244"/>
      <c r="F111" s="244"/>
      <c r="G111" s="244"/>
      <c r="H111" s="244"/>
      <c r="I111" s="244"/>
    </row>
    <row r="112" spans="2:9" ht="13.5" customHeight="1">
      <c r="B112" s="244"/>
      <c r="C112" s="244"/>
      <c r="D112" s="244"/>
      <c r="E112" s="244"/>
      <c r="F112" s="244"/>
      <c r="G112" s="244"/>
      <c r="H112" s="244"/>
      <c r="I112" s="244"/>
    </row>
    <row r="113" spans="2:9" ht="13.5" customHeight="1">
      <c r="B113" s="244"/>
      <c r="C113" s="244"/>
      <c r="D113" s="244"/>
      <c r="E113" s="244"/>
      <c r="F113" s="244"/>
      <c r="G113" s="244"/>
      <c r="H113" s="244"/>
      <c r="I113" s="244"/>
    </row>
    <row r="114" spans="2:9" ht="13.5" customHeight="1">
      <c r="B114" s="244"/>
      <c r="C114" s="244"/>
      <c r="D114" s="244"/>
      <c r="E114" s="244"/>
      <c r="F114" s="244"/>
      <c r="G114" s="244"/>
      <c r="H114" s="244"/>
      <c r="I114" s="244"/>
    </row>
    <row r="115" spans="2:9" ht="13.5" customHeight="1">
      <c r="B115" s="244"/>
      <c r="C115" s="244"/>
      <c r="D115" s="244"/>
      <c r="E115" s="244"/>
      <c r="F115" s="244"/>
      <c r="G115" s="244"/>
      <c r="H115" s="244"/>
      <c r="I115" s="244"/>
    </row>
    <row r="116" spans="2:9" ht="13.5" customHeight="1">
      <c r="B116" s="244"/>
      <c r="C116" s="244"/>
      <c r="D116" s="244"/>
      <c r="E116" s="244"/>
      <c r="F116" s="244"/>
      <c r="G116" s="244"/>
      <c r="H116" s="244"/>
      <c r="I116" s="244"/>
    </row>
    <row r="117" spans="2:9" ht="13.5" customHeight="1">
      <c r="B117" s="244"/>
      <c r="C117" s="244"/>
      <c r="D117" s="244"/>
      <c r="E117" s="244"/>
      <c r="F117" s="244"/>
      <c r="G117" s="244"/>
      <c r="H117" s="244"/>
      <c r="I117" s="244"/>
    </row>
    <row r="118" spans="2:9" ht="13.5" customHeight="1">
      <c r="B118" s="244"/>
      <c r="C118" s="244"/>
      <c r="D118" s="244"/>
      <c r="E118" s="244"/>
      <c r="F118" s="244"/>
      <c r="G118" s="244"/>
      <c r="H118" s="244"/>
      <c r="I118" s="244"/>
    </row>
    <row r="119" spans="2:9" ht="13.5" customHeight="1">
      <c r="B119" s="244"/>
      <c r="C119" s="244"/>
      <c r="D119" s="244"/>
      <c r="E119" s="244"/>
      <c r="F119" s="244"/>
      <c r="G119" s="244"/>
      <c r="H119" s="244"/>
      <c r="I119" s="244"/>
    </row>
    <row r="120" spans="2:9" ht="13.5" customHeight="1">
      <c r="B120" s="244"/>
      <c r="C120" s="244"/>
      <c r="D120" s="244"/>
      <c r="E120" s="244"/>
      <c r="F120" s="244"/>
      <c r="G120" s="244"/>
      <c r="H120" s="244"/>
      <c r="I120" s="244"/>
    </row>
    <row r="121" spans="2:9" ht="13.5" customHeight="1">
      <c r="B121" s="244"/>
      <c r="C121" s="244"/>
      <c r="D121" s="244"/>
      <c r="E121" s="244"/>
      <c r="F121" s="244"/>
      <c r="G121" s="244"/>
      <c r="H121" s="244"/>
      <c r="I121" s="244"/>
    </row>
    <row r="122" spans="2:9" ht="13.5" customHeight="1">
      <c r="B122" s="244"/>
      <c r="C122" s="244"/>
      <c r="D122" s="244"/>
      <c r="E122" s="244"/>
      <c r="F122" s="244"/>
      <c r="G122" s="244"/>
      <c r="H122" s="244"/>
      <c r="I122" s="244"/>
    </row>
    <row r="123" spans="2:9" ht="13.5" customHeight="1">
      <c r="B123" s="244"/>
      <c r="C123" s="244"/>
      <c r="D123" s="244"/>
      <c r="E123" s="244"/>
      <c r="F123" s="244"/>
      <c r="G123" s="244"/>
      <c r="H123" s="244"/>
      <c r="I123" s="244"/>
    </row>
    <row r="124" spans="2:9" ht="13.5" customHeight="1">
      <c r="B124" s="244"/>
      <c r="C124" s="244"/>
      <c r="D124" s="244"/>
      <c r="E124" s="244"/>
      <c r="F124" s="244"/>
      <c r="G124" s="244"/>
      <c r="H124" s="244"/>
      <c r="I124" s="244"/>
    </row>
    <row r="125" spans="2:9" ht="13.5" customHeight="1">
      <c r="B125" s="244"/>
      <c r="C125" s="244"/>
      <c r="D125" s="244"/>
      <c r="E125" s="244"/>
      <c r="F125" s="244"/>
      <c r="G125" s="244"/>
      <c r="H125" s="244"/>
      <c r="I125" s="244"/>
    </row>
    <row r="126" spans="2:9" ht="13.5" customHeight="1">
      <c r="B126" s="244"/>
      <c r="C126" s="244"/>
      <c r="D126" s="244"/>
      <c r="E126" s="244"/>
      <c r="F126" s="244"/>
      <c r="G126" s="244"/>
      <c r="H126" s="244"/>
      <c r="I126" s="244"/>
    </row>
    <row r="127" spans="2:9" ht="13.5" customHeight="1">
      <c r="B127" s="244"/>
      <c r="C127" s="244"/>
      <c r="D127" s="244"/>
      <c r="E127" s="244"/>
      <c r="F127" s="244"/>
      <c r="G127" s="244"/>
      <c r="H127" s="244"/>
      <c r="I127" s="244"/>
    </row>
    <row r="128" spans="2:9" ht="13.5" customHeight="1">
      <c r="B128" s="244"/>
      <c r="C128" s="244"/>
      <c r="D128" s="244"/>
      <c r="E128" s="244"/>
      <c r="F128" s="244"/>
      <c r="G128" s="244"/>
      <c r="H128" s="244"/>
      <c r="I128" s="244"/>
    </row>
    <row r="129" spans="2:9" ht="13.5" customHeight="1">
      <c r="B129" s="244"/>
      <c r="C129" s="244"/>
      <c r="D129" s="244"/>
      <c r="E129" s="244"/>
      <c r="F129" s="244"/>
      <c r="G129" s="244"/>
      <c r="H129" s="244"/>
      <c r="I129" s="244"/>
    </row>
    <row r="130" spans="2:9" ht="13.5" customHeight="1">
      <c r="B130" s="244"/>
      <c r="C130" s="244"/>
      <c r="D130" s="244"/>
      <c r="E130" s="244"/>
      <c r="F130" s="244"/>
      <c r="G130" s="244"/>
      <c r="H130" s="244"/>
      <c r="I130" s="244"/>
    </row>
    <row r="131" spans="2:9" ht="13.5" customHeight="1">
      <c r="B131" s="244"/>
      <c r="C131" s="244"/>
      <c r="D131" s="244"/>
      <c r="E131" s="244"/>
      <c r="F131" s="244"/>
      <c r="G131" s="244"/>
      <c r="H131" s="244"/>
      <c r="I131" s="244"/>
    </row>
    <row r="132" spans="2:9" ht="13.5" customHeight="1">
      <c r="B132" s="244"/>
      <c r="C132" s="244"/>
      <c r="D132" s="244"/>
      <c r="E132" s="244"/>
      <c r="F132" s="244"/>
      <c r="G132" s="244"/>
      <c r="H132" s="244"/>
      <c r="I132" s="244"/>
    </row>
    <row r="133" spans="2:9" ht="13.5" customHeight="1">
      <c r="B133" s="244"/>
      <c r="C133" s="244"/>
      <c r="D133" s="244"/>
      <c r="E133" s="244"/>
      <c r="F133" s="244"/>
      <c r="G133" s="244"/>
      <c r="H133" s="244"/>
      <c r="I133" s="244"/>
    </row>
    <row r="134" spans="2:9" ht="13.5" customHeight="1">
      <c r="B134" s="244"/>
      <c r="C134" s="244"/>
      <c r="D134" s="244"/>
      <c r="E134" s="244"/>
      <c r="F134" s="244"/>
      <c r="G134" s="244"/>
      <c r="H134" s="244"/>
      <c r="I134" s="244"/>
    </row>
    <row r="135" spans="2:9" ht="13.5" customHeight="1">
      <c r="B135" s="244"/>
      <c r="C135" s="244"/>
      <c r="D135" s="244"/>
      <c r="E135" s="244"/>
      <c r="F135" s="244"/>
      <c r="G135" s="244"/>
      <c r="H135" s="244"/>
      <c r="I135" s="244"/>
    </row>
    <row r="136" spans="2:9" ht="13.5" customHeight="1">
      <c r="B136" s="244"/>
      <c r="C136" s="244"/>
      <c r="D136" s="244"/>
      <c r="E136" s="244"/>
      <c r="F136" s="244"/>
      <c r="G136" s="244"/>
      <c r="H136" s="244"/>
      <c r="I136" s="244"/>
    </row>
    <row r="137" spans="2:9" ht="13.5" customHeight="1">
      <c r="B137" s="244"/>
      <c r="C137" s="244"/>
      <c r="D137" s="244"/>
      <c r="E137" s="244"/>
      <c r="F137" s="244"/>
      <c r="G137" s="244"/>
      <c r="H137" s="244"/>
      <c r="I137" s="244"/>
    </row>
    <row r="138" spans="2:9" ht="13.5" customHeight="1">
      <c r="B138" s="244"/>
      <c r="C138" s="244"/>
      <c r="D138" s="244"/>
      <c r="E138" s="244"/>
      <c r="F138" s="244"/>
      <c r="G138" s="244"/>
      <c r="H138" s="244"/>
      <c r="I138" s="244"/>
    </row>
    <row r="139" spans="2:9" ht="13.5" customHeight="1">
      <c r="B139" s="244"/>
      <c r="C139" s="244"/>
      <c r="D139" s="244"/>
      <c r="E139" s="244"/>
      <c r="F139" s="244"/>
      <c r="G139" s="244"/>
      <c r="H139" s="244"/>
      <c r="I139" s="244"/>
    </row>
    <row r="140" spans="2:9" ht="13.5" customHeight="1">
      <c r="B140" s="244"/>
      <c r="C140" s="244"/>
      <c r="D140" s="244"/>
      <c r="E140" s="244"/>
      <c r="F140" s="244"/>
      <c r="G140" s="244"/>
      <c r="H140" s="244"/>
      <c r="I140" s="244"/>
    </row>
    <row r="141" spans="2:9" ht="13.5" customHeight="1">
      <c r="B141" s="244"/>
      <c r="C141" s="244"/>
      <c r="D141" s="244"/>
      <c r="E141" s="244"/>
      <c r="F141" s="244"/>
      <c r="G141" s="244"/>
      <c r="H141" s="244"/>
      <c r="I141" s="244"/>
    </row>
    <row r="142" spans="2:9" ht="13.5" customHeight="1">
      <c r="B142" s="244"/>
      <c r="C142" s="244"/>
      <c r="D142" s="244"/>
      <c r="E142" s="244"/>
      <c r="F142" s="244"/>
      <c r="G142" s="244"/>
      <c r="H142" s="244"/>
      <c r="I142" s="244"/>
    </row>
    <row r="143" spans="2:9" ht="13.5" customHeight="1">
      <c r="B143" s="244"/>
      <c r="C143" s="244"/>
      <c r="D143" s="244"/>
      <c r="E143" s="244"/>
      <c r="F143" s="244"/>
      <c r="G143" s="244"/>
      <c r="H143" s="244"/>
      <c r="I143" s="244"/>
    </row>
    <row r="144" spans="2:9" ht="13.5" customHeight="1">
      <c r="B144" s="244"/>
      <c r="C144" s="244"/>
      <c r="D144" s="244"/>
      <c r="E144" s="244"/>
      <c r="F144" s="244"/>
      <c r="G144" s="244"/>
      <c r="H144" s="244"/>
      <c r="I144" s="244"/>
    </row>
    <row r="145" spans="2:9" ht="13.5" customHeight="1">
      <c r="B145" s="244"/>
      <c r="C145" s="244"/>
      <c r="D145" s="244"/>
      <c r="E145" s="244"/>
      <c r="F145" s="244"/>
      <c r="G145" s="244"/>
      <c r="H145" s="244"/>
      <c r="I145" s="244"/>
    </row>
    <row r="146" spans="2:9" ht="13.5" customHeight="1">
      <c r="B146" s="244"/>
      <c r="C146" s="244"/>
      <c r="D146" s="244"/>
      <c r="E146" s="244"/>
      <c r="F146" s="244"/>
      <c r="G146" s="244"/>
      <c r="H146" s="244"/>
      <c r="I146" s="244"/>
    </row>
    <row r="147" spans="2:9" ht="13.5" customHeight="1">
      <c r="B147" s="244"/>
      <c r="C147" s="244"/>
      <c r="D147" s="244"/>
      <c r="E147" s="244"/>
      <c r="F147" s="244"/>
      <c r="G147" s="244"/>
      <c r="H147" s="244"/>
      <c r="I147" s="244"/>
    </row>
    <row r="148" spans="2:9" ht="13.5" customHeight="1">
      <c r="B148" s="244"/>
      <c r="C148" s="244"/>
      <c r="D148" s="244"/>
      <c r="E148" s="244"/>
      <c r="F148" s="244"/>
      <c r="G148" s="244"/>
      <c r="H148" s="244"/>
      <c r="I148" s="244"/>
    </row>
    <row r="149" spans="2:9" ht="13.5" customHeight="1">
      <c r="B149" s="244"/>
      <c r="C149" s="244"/>
      <c r="D149" s="244"/>
      <c r="E149" s="244"/>
      <c r="F149" s="244"/>
      <c r="G149" s="244"/>
      <c r="H149" s="244"/>
      <c r="I149" s="244"/>
    </row>
    <row r="150" spans="2:9" ht="13.5" customHeight="1">
      <c r="B150" s="244"/>
      <c r="C150" s="244"/>
      <c r="D150" s="244"/>
      <c r="E150" s="244"/>
      <c r="F150" s="244"/>
      <c r="G150" s="244"/>
      <c r="H150" s="244"/>
      <c r="I150" s="244"/>
    </row>
    <row r="151" spans="2:9" ht="13.5" customHeight="1">
      <c r="B151" s="244"/>
      <c r="C151" s="244"/>
      <c r="D151" s="244"/>
      <c r="E151" s="244"/>
      <c r="F151" s="244"/>
      <c r="G151" s="244"/>
      <c r="H151" s="244"/>
      <c r="I151" s="244"/>
    </row>
    <row r="152" spans="2:9" ht="13.5" customHeight="1">
      <c r="B152" s="244"/>
      <c r="C152" s="244"/>
      <c r="D152" s="244"/>
      <c r="E152" s="244"/>
      <c r="F152" s="244"/>
      <c r="G152" s="244"/>
      <c r="H152" s="244"/>
      <c r="I152" s="244"/>
    </row>
    <row r="153" spans="2:9" ht="13.5" customHeight="1">
      <c r="B153" s="244"/>
      <c r="C153" s="244"/>
      <c r="D153" s="244"/>
      <c r="E153" s="244"/>
      <c r="F153" s="244"/>
      <c r="G153" s="244"/>
      <c r="H153" s="244"/>
      <c r="I153" s="244"/>
    </row>
    <row r="154" spans="2:9" ht="13.5" customHeight="1">
      <c r="B154" s="244"/>
      <c r="C154" s="244"/>
      <c r="D154" s="244"/>
      <c r="E154" s="244"/>
      <c r="F154" s="244"/>
      <c r="G154" s="244"/>
      <c r="H154" s="244"/>
      <c r="I154" s="244"/>
    </row>
    <row r="155" spans="2:9" ht="13.5" customHeight="1">
      <c r="B155" s="244"/>
      <c r="C155" s="244"/>
      <c r="D155" s="244"/>
      <c r="E155" s="244"/>
      <c r="F155" s="244"/>
      <c r="G155" s="244"/>
      <c r="H155" s="244"/>
      <c r="I155" s="244"/>
    </row>
    <row r="156" spans="2:9" ht="13.5" customHeight="1">
      <c r="B156" s="244"/>
      <c r="C156" s="244"/>
      <c r="D156" s="244"/>
      <c r="E156" s="244"/>
      <c r="F156" s="244"/>
      <c r="G156" s="244"/>
      <c r="H156" s="244"/>
      <c r="I156" s="244"/>
    </row>
    <row r="157" spans="2:9" ht="13.5" customHeight="1">
      <c r="B157" s="244"/>
      <c r="C157" s="244"/>
      <c r="D157" s="244"/>
      <c r="E157" s="244"/>
      <c r="F157" s="244"/>
      <c r="G157" s="244"/>
      <c r="H157" s="244"/>
      <c r="I157" s="244"/>
    </row>
    <row r="158" spans="2:9" ht="13.5" customHeight="1">
      <c r="B158" s="244"/>
      <c r="C158" s="244"/>
      <c r="D158" s="244"/>
      <c r="E158" s="244"/>
      <c r="F158" s="244"/>
      <c r="G158" s="244"/>
      <c r="H158" s="244"/>
      <c r="I158" s="244"/>
    </row>
    <row r="159" spans="2:9" ht="13.5" customHeight="1">
      <c r="B159" s="244"/>
      <c r="C159" s="244"/>
      <c r="D159" s="244"/>
      <c r="E159" s="244"/>
      <c r="F159" s="244"/>
      <c r="G159" s="244"/>
      <c r="H159" s="244"/>
      <c r="I159" s="244"/>
    </row>
    <row r="160" spans="2:9" ht="13.5" customHeight="1">
      <c r="B160" s="244"/>
      <c r="C160" s="244"/>
      <c r="D160" s="244"/>
      <c r="E160" s="244"/>
      <c r="F160" s="244"/>
      <c r="G160" s="244"/>
      <c r="H160" s="244"/>
      <c r="I160" s="244"/>
    </row>
    <row r="161" spans="2:9" ht="13.5" customHeight="1">
      <c r="B161" s="244"/>
      <c r="C161" s="244"/>
      <c r="D161" s="244"/>
      <c r="E161" s="244"/>
      <c r="F161" s="244"/>
      <c r="G161" s="244"/>
      <c r="H161" s="244"/>
      <c r="I161" s="244"/>
    </row>
    <row r="162" spans="2:9" ht="13.5" customHeight="1">
      <c r="B162" s="244"/>
      <c r="C162" s="244"/>
      <c r="D162" s="244"/>
      <c r="E162" s="244"/>
      <c r="F162" s="244"/>
      <c r="G162" s="244"/>
      <c r="H162" s="244"/>
      <c r="I162" s="244"/>
    </row>
    <row r="163" spans="2:9" ht="13.5" customHeight="1">
      <c r="B163" s="244"/>
      <c r="C163" s="244"/>
      <c r="D163" s="244"/>
      <c r="E163" s="244"/>
      <c r="F163" s="244"/>
      <c r="G163" s="244"/>
      <c r="H163" s="244"/>
      <c r="I163" s="244"/>
    </row>
    <row r="164" spans="2:9" ht="13.5" customHeight="1">
      <c r="B164" s="244"/>
      <c r="C164" s="244"/>
      <c r="D164" s="244"/>
      <c r="E164" s="244"/>
      <c r="F164" s="244"/>
      <c r="G164" s="244"/>
      <c r="H164" s="244"/>
      <c r="I164" s="244"/>
    </row>
    <row r="165" spans="2:9" ht="13.5" customHeight="1">
      <c r="B165" s="244"/>
      <c r="C165" s="244"/>
      <c r="D165" s="244"/>
      <c r="E165" s="244"/>
      <c r="F165" s="244"/>
      <c r="G165" s="244"/>
      <c r="H165" s="244"/>
      <c r="I165" s="244"/>
    </row>
    <row r="166" spans="2:9" ht="13.5" customHeight="1">
      <c r="B166" s="244"/>
      <c r="C166" s="244"/>
      <c r="D166" s="244"/>
      <c r="E166" s="244"/>
      <c r="F166" s="244"/>
      <c r="G166" s="244"/>
      <c r="H166" s="244"/>
      <c r="I166" s="244"/>
    </row>
    <row r="167" spans="2:9" ht="13.5" customHeight="1">
      <c r="B167" s="244"/>
      <c r="C167" s="244"/>
      <c r="D167" s="244"/>
      <c r="E167" s="244"/>
      <c r="F167" s="244"/>
      <c r="G167" s="244"/>
      <c r="H167" s="244"/>
      <c r="I167" s="244"/>
    </row>
    <row r="168" spans="2:9" ht="13.5" customHeight="1">
      <c r="B168" s="244"/>
      <c r="C168" s="244"/>
      <c r="D168" s="244"/>
      <c r="E168" s="244"/>
      <c r="F168" s="244"/>
      <c r="G168" s="244"/>
      <c r="H168" s="244"/>
      <c r="I168" s="244"/>
    </row>
    <row r="169" spans="2:9" ht="13.5" customHeight="1">
      <c r="B169" s="244"/>
      <c r="C169" s="244"/>
      <c r="D169" s="244"/>
      <c r="E169" s="244"/>
      <c r="F169" s="244"/>
      <c r="G169" s="244"/>
      <c r="H169" s="244"/>
      <c r="I169" s="244"/>
    </row>
    <row r="170" spans="2:9" ht="13.5" customHeight="1">
      <c r="B170" s="244"/>
      <c r="C170" s="244"/>
      <c r="D170" s="244"/>
      <c r="E170" s="244"/>
      <c r="F170" s="244"/>
      <c r="G170" s="244"/>
      <c r="H170" s="244"/>
      <c r="I170" s="244"/>
    </row>
    <row r="171" spans="2:9" ht="13.5" customHeight="1">
      <c r="B171" s="244"/>
      <c r="C171" s="244"/>
      <c r="D171" s="244"/>
      <c r="E171" s="244"/>
      <c r="F171" s="244"/>
      <c r="G171" s="244"/>
      <c r="H171" s="244"/>
      <c r="I171" s="244"/>
    </row>
    <row r="172" spans="2:9" ht="13.5" customHeight="1">
      <c r="B172" s="244"/>
      <c r="C172" s="244"/>
      <c r="D172" s="244"/>
      <c r="E172" s="244"/>
      <c r="F172" s="244"/>
      <c r="G172" s="244"/>
      <c r="H172" s="244"/>
      <c r="I172" s="244"/>
    </row>
    <row r="173" spans="2:9" ht="13.5" customHeight="1">
      <c r="B173" s="244"/>
      <c r="C173" s="244"/>
      <c r="D173" s="244"/>
      <c r="E173" s="244"/>
      <c r="F173" s="244"/>
      <c r="G173" s="244"/>
      <c r="H173" s="244"/>
      <c r="I173" s="244"/>
    </row>
    <row r="174" spans="2:9" ht="10.5" customHeight="1">
      <c r="B174" s="244"/>
      <c r="C174" s="244"/>
      <c r="D174" s="244"/>
      <c r="E174" s="244"/>
      <c r="F174" s="244"/>
      <c r="G174" s="244"/>
      <c r="H174" s="244"/>
      <c r="I174" s="244"/>
    </row>
    <row r="175" spans="2:9" ht="10.5" customHeight="1">
      <c r="B175" s="244"/>
      <c r="C175" s="244"/>
      <c r="D175" s="244"/>
      <c r="E175" s="244"/>
      <c r="F175" s="244"/>
      <c r="G175" s="244"/>
      <c r="H175" s="244"/>
      <c r="I175" s="244"/>
    </row>
    <row r="176" spans="2:9" ht="10.5" customHeight="1">
      <c r="B176" s="244"/>
      <c r="C176" s="244"/>
      <c r="D176" s="244"/>
      <c r="E176" s="244"/>
      <c r="F176" s="244"/>
      <c r="G176" s="244"/>
      <c r="H176" s="244"/>
      <c r="I176" s="244"/>
    </row>
    <row r="177" spans="2:9" ht="10.5" customHeight="1">
      <c r="B177" s="244"/>
      <c r="C177" s="244"/>
      <c r="D177" s="244"/>
      <c r="E177" s="244"/>
      <c r="F177" s="244"/>
      <c r="G177" s="244"/>
      <c r="H177" s="244"/>
      <c r="I177" s="244"/>
    </row>
    <row r="178" spans="2:9" ht="10.5" customHeight="1">
      <c r="B178" s="244"/>
      <c r="C178" s="244"/>
      <c r="D178" s="244"/>
      <c r="E178" s="244"/>
      <c r="F178" s="244"/>
      <c r="G178" s="244"/>
      <c r="H178" s="244"/>
      <c r="I178" s="244"/>
    </row>
    <row r="179" spans="2:9" ht="10.5" customHeight="1">
      <c r="B179" s="244"/>
      <c r="C179" s="244"/>
      <c r="D179" s="244"/>
      <c r="E179" s="244"/>
      <c r="F179" s="244"/>
      <c r="G179" s="244"/>
      <c r="H179" s="244"/>
      <c r="I179" s="244"/>
    </row>
    <row r="180" spans="2:9" ht="10.5" customHeight="1">
      <c r="B180" s="244"/>
      <c r="C180" s="244"/>
      <c r="D180" s="244"/>
      <c r="E180" s="244"/>
      <c r="F180" s="244"/>
      <c r="G180" s="244"/>
      <c r="H180" s="244"/>
      <c r="I180" s="244"/>
    </row>
    <row r="181" spans="2:9" ht="10.5" customHeight="1">
      <c r="B181" s="244"/>
      <c r="C181" s="244"/>
      <c r="D181" s="244"/>
      <c r="E181" s="244"/>
      <c r="F181" s="244"/>
      <c r="G181" s="244"/>
      <c r="H181" s="244"/>
      <c r="I181" s="244"/>
    </row>
    <row r="182" spans="2:9" ht="10.5" customHeight="1">
      <c r="B182" s="244"/>
      <c r="C182" s="244"/>
      <c r="D182" s="244"/>
      <c r="E182" s="244"/>
      <c r="F182" s="244"/>
      <c r="G182" s="244"/>
      <c r="H182" s="244"/>
      <c r="I182" s="244"/>
    </row>
    <row r="183" spans="2:9" ht="10.5" customHeight="1">
      <c r="B183" s="244"/>
      <c r="C183" s="244"/>
      <c r="D183" s="244"/>
      <c r="E183" s="244"/>
      <c r="F183" s="244"/>
      <c r="G183" s="244"/>
      <c r="H183" s="244"/>
      <c r="I183" s="244"/>
    </row>
    <row r="184" spans="2:9" ht="10.5" customHeight="1">
      <c r="B184" s="244"/>
      <c r="C184" s="244"/>
      <c r="D184" s="244"/>
      <c r="E184" s="244"/>
      <c r="F184" s="244"/>
      <c r="G184" s="244"/>
      <c r="H184" s="244"/>
      <c r="I184" s="244"/>
    </row>
    <row r="185" spans="2:9" ht="10.5" customHeight="1">
      <c r="B185" s="244"/>
      <c r="C185" s="244"/>
      <c r="D185" s="244"/>
      <c r="E185" s="244"/>
      <c r="F185" s="244"/>
      <c r="G185" s="244"/>
      <c r="H185" s="244"/>
      <c r="I185" s="244"/>
    </row>
    <row r="186" spans="2:9" ht="10.5" customHeight="1">
      <c r="B186" s="244"/>
      <c r="C186" s="244"/>
      <c r="D186" s="244"/>
      <c r="E186" s="244"/>
      <c r="F186" s="244"/>
      <c r="G186" s="244"/>
      <c r="H186" s="244"/>
      <c r="I186" s="244"/>
    </row>
    <row r="187" spans="2:9" ht="10.5" customHeight="1">
      <c r="B187" s="244"/>
      <c r="C187" s="244"/>
      <c r="D187" s="244"/>
      <c r="E187" s="244"/>
      <c r="F187" s="244"/>
      <c r="G187" s="244"/>
      <c r="H187" s="244"/>
      <c r="I187" s="244"/>
    </row>
    <row r="188" spans="2:9" ht="10.5" customHeight="1">
      <c r="B188" s="244"/>
      <c r="C188" s="244"/>
      <c r="D188" s="244"/>
      <c r="E188" s="244"/>
      <c r="F188" s="244"/>
      <c r="G188" s="244"/>
      <c r="H188" s="244"/>
      <c r="I188" s="244"/>
    </row>
    <row r="189" spans="2:9" ht="10.5" customHeight="1">
      <c r="B189" s="244"/>
      <c r="C189" s="244"/>
      <c r="D189" s="244"/>
      <c r="E189" s="244"/>
      <c r="F189" s="244"/>
      <c r="G189" s="244"/>
      <c r="H189" s="244"/>
      <c r="I189" s="244"/>
    </row>
    <row r="190" spans="2:9" ht="10.5" customHeight="1">
      <c r="B190" s="244"/>
      <c r="C190" s="244"/>
      <c r="D190" s="244"/>
      <c r="E190" s="244"/>
      <c r="F190" s="244"/>
      <c r="G190" s="244"/>
      <c r="H190" s="244"/>
      <c r="I190" s="244"/>
    </row>
    <row r="191" spans="2:9" ht="10.5" customHeight="1">
      <c r="B191" s="244"/>
      <c r="C191" s="244"/>
      <c r="D191" s="244"/>
      <c r="E191" s="244"/>
      <c r="F191" s="244"/>
      <c r="G191" s="244"/>
      <c r="H191" s="244"/>
      <c r="I191" s="244"/>
    </row>
    <row r="192" spans="2:9" ht="10.5" customHeight="1">
      <c r="B192" s="244"/>
      <c r="C192" s="244"/>
      <c r="D192" s="244"/>
      <c r="E192" s="244"/>
      <c r="F192" s="244"/>
      <c r="G192" s="244"/>
      <c r="H192" s="244"/>
      <c r="I192" s="244"/>
    </row>
    <row r="193" spans="2:9" ht="10.5" customHeight="1">
      <c r="B193" s="244"/>
      <c r="C193" s="244"/>
      <c r="D193" s="244"/>
      <c r="E193" s="244"/>
      <c r="F193" s="244"/>
      <c r="G193" s="244"/>
      <c r="H193" s="244"/>
      <c r="I193" s="244"/>
    </row>
    <row r="194" spans="2:9" ht="10.5" customHeight="1">
      <c r="B194" s="244"/>
      <c r="C194" s="244"/>
      <c r="D194" s="244"/>
      <c r="E194" s="244"/>
      <c r="F194" s="244"/>
      <c r="G194" s="244"/>
      <c r="H194" s="244"/>
      <c r="I194" s="244"/>
    </row>
    <row r="195" spans="2:9" ht="10.5" customHeight="1">
      <c r="B195" s="244"/>
      <c r="C195" s="244"/>
      <c r="D195" s="244"/>
      <c r="E195" s="244"/>
      <c r="F195" s="244"/>
      <c r="G195" s="244"/>
      <c r="H195" s="244"/>
      <c r="I195" s="244"/>
    </row>
    <row r="196" spans="2:9" ht="10.5" customHeight="1">
      <c r="B196" s="244"/>
      <c r="C196" s="244"/>
      <c r="D196" s="244"/>
      <c r="E196" s="244"/>
      <c r="F196" s="244"/>
      <c r="G196" s="244"/>
      <c r="H196" s="244"/>
      <c r="I196" s="244"/>
    </row>
    <row r="197" spans="2:9" ht="10.5" customHeight="1">
      <c r="B197" s="244"/>
      <c r="C197" s="244"/>
      <c r="D197" s="244"/>
      <c r="E197" s="244"/>
      <c r="F197" s="244"/>
      <c r="G197" s="244"/>
      <c r="H197" s="244"/>
      <c r="I197" s="244"/>
    </row>
    <row r="198" spans="2:9" ht="10.5" customHeight="1">
      <c r="B198" s="244"/>
      <c r="C198" s="244"/>
      <c r="D198" s="244"/>
      <c r="E198" s="244"/>
      <c r="F198" s="244"/>
      <c r="G198" s="244"/>
      <c r="H198" s="244"/>
      <c r="I198" s="244"/>
    </row>
    <row r="199" spans="2:9" ht="10.5" customHeight="1">
      <c r="B199" s="244"/>
      <c r="C199" s="244"/>
      <c r="D199" s="244"/>
      <c r="E199" s="244"/>
      <c r="F199" s="244"/>
      <c r="G199" s="244"/>
      <c r="H199" s="244"/>
      <c r="I199" s="244"/>
    </row>
    <row r="200" spans="2:9" ht="10.5" customHeight="1">
      <c r="B200" s="244"/>
      <c r="C200" s="244"/>
      <c r="D200" s="244"/>
      <c r="E200" s="244"/>
      <c r="F200" s="244"/>
      <c r="G200" s="244"/>
      <c r="H200" s="244"/>
      <c r="I200" s="244"/>
    </row>
    <row r="201" spans="2:9" ht="10.5" customHeight="1">
      <c r="B201" s="244"/>
      <c r="C201" s="244"/>
      <c r="D201" s="244"/>
      <c r="E201" s="244"/>
      <c r="F201" s="244"/>
      <c r="G201" s="244"/>
      <c r="H201" s="244"/>
      <c r="I201" s="244"/>
    </row>
    <row r="202" spans="2:9" ht="10.5" customHeight="1">
      <c r="B202" s="244"/>
      <c r="C202" s="244"/>
      <c r="D202" s="244"/>
      <c r="E202" s="244"/>
      <c r="F202" s="244"/>
      <c r="G202" s="244"/>
      <c r="H202" s="244"/>
      <c r="I202" s="244"/>
    </row>
    <row r="203" spans="2:9" ht="10.5" customHeight="1">
      <c r="B203" s="244"/>
      <c r="C203" s="244"/>
      <c r="D203" s="244"/>
      <c r="E203" s="244"/>
      <c r="F203" s="244"/>
      <c r="G203" s="244"/>
      <c r="H203" s="244"/>
      <c r="I203" s="244"/>
    </row>
    <row r="204" spans="2:9" ht="10.5" customHeight="1">
      <c r="B204" s="244"/>
      <c r="C204" s="244"/>
      <c r="D204" s="244"/>
      <c r="E204" s="244"/>
      <c r="F204" s="244"/>
      <c r="G204" s="244"/>
      <c r="H204" s="244"/>
      <c r="I204" s="244"/>
    </row>
    <row r="205" spans="2:9" ht="10.5" customHeight="1">
      <c r="B205" s="244"/>
      <c r="C205" s="244"/>
      <c r="D205" s="244"/>
      <c r="E205" s="244"/>
      <c r="F205" s="244"/>
      <c r="G205" s="244"/>
      <c r="H205" s="244"/>
      <c r="I205" s="244"/>
    </row>
    <row r="206" spans="2:9" ht="10.5" customHeight="1">
      <c r="B206" s="244"/>
      <c r="C206" s="244"/>
      <c r="D206" s="244"/>
      <c r="E206" s="244"/>
      <c r="F206" s="244"/>
      <c r="G206" s="244"/>
      <c r="H206" s="244"/>
      <c r="I206" s="244"/>
    </row>
    <row r="207" spans="2:9" ht="10.5" customHeight="1">
      <c r="B207" s="244"/>
      <c r="C207" s="244"/>
      <c r="D207" s="244"/>
      <c r="E207" s="244"/>
      <c r="F207" s="244"/>
      <c r="G207" s="244"/>
      <c r="H207" s="244"/>
      <c r="I207" s="244"/>
    </row>
    <row r="208" spans="2:9" ht="10.5" customHeight="1">
      <c r="B208" s="244"/>
      <c r="C208" s="244"/>
      <c r="D208" s="244"/>
      <c r="E208" s="244"/>
      <c r="F208" s="244"/>
      <c r="G208" s="244"/>
      <c r="H208" s="244"/>
      <c r="I208" s="244"/>
    </row>
    <row r="209" spans="2:9" ht="10.5" customHeight="1">
      <c r="B209" s="244"/>
      <c r="C209" s="244"/>
      <c r="D209" s="244"/>
      <c r="E209" s="244"/>
      <c r="F209" s="244"/>
      <c r="G209" s="244"/>
      <c r="H209" s="244"/>
      <c r="I209" s="244"/>
    </row>
    <row r="210" spans="2:9" ht="10.5" customHeight="1">
      <c r="B210" s="244"/>
      <c r="C210" s="244"/>
      <c r="D210" s="244"/>
      <c r="E210" s="244"/>
      <c r="F210" s="244"/>
      <c r="G210" s="244"/>
      <c r="H210" s="244"/>
      <c r="I210" s="244"/>
    </row>
    <row r="211" spans="2:9" ht="10.5" customHeight="1">
      <c r="B211" s="244"/>
      <c r="C211" s="244"/>
      <c r="D211" s="244"/>
      <c r="E211" s="244"/>
      <c r="F211" s="244"/>
      <c r="G211" s="244"/>
      <c r="H211" s="244"/>
      <c r="I211" s="244"/>
    </row>
    <row r="212" spans="2:9" ht="10.5" customHeight="1">
      <c r="B212" s="244"/>
      <c r="C212" s="244"/>
      <c r="D212" s="244"/>
      <c r="E212" s="244"/>
      <c r="F212" s="244"/>
      <c r="G212" s="244"/>
      <c r="H212" s="244"/>
      <c r="I212" s="244"/>
    </row>
    <row r="213" spans="2:9" ht="10.5" customHeight="1">
      <c r="B213" s="244"/>
      <c r="C213" s="244"/>
      <c r="D213" s="244"/>
      <c r="E213" s="244"/>
      <c r="F213" s="244"/>
      <c r="G213" s="244"/>
      <c r="H213" s="244"/>
      <c r="I213" s="244"/>
    </row>
    <row r="214" spans="2:9" ht="10.5" customHeight="1">
      <c r="B214" s="244"/>
      <c r="C214" s="244"/>
      <c r="D214" s="244"/>
      <c r="E214" s="244"/>
      <c r="F214" s="244"/>
      <c r="G214" s="244"/>
      <c r="H214" s="244"/>
      <c r="I214" s="244"/>
    </row>
    <row r="215" spans="2:9" ht="10.5" customHeight="1">
      <c r="B215" s="244"/>
      <c r="C215" s="244"/>
      <c r="D215" s="244"/>
      <c r="E215" s="244"/>
      <c r="F215" s="244"/>
      <c r="G215" s="244"/>
      <c r="H215" s="244"/>
      <c r="I215" s="244"/>
    </row>
    <row r="216" spans="2:9" ht="10.5" customHeight="1">
      <c r="B216" s="244"/>
      <c r="C216" s="244"/>
      <c r="D216" s="244"/>
      <c r="E216" s="244"/>
      <c r="F216" s="244"/>
      <c r="G216" s="244"/>
      <c r="H216" s="244"/>
      <c r="I216" s="244"/>
    </row>
    <row r="217" spans="2:9" ht="10.5" customHeight="1">
      <c r="B217" s="244"/>
      <c r="C217" s="244"/>
      <c r="D217" s="244"/>
      <c r="E217" s="244"/>
      <c r="F217" s="244"/>
      <c r="G217" s="244"/>
      <c r="H217" s="244"/>
      <c r="I217" s="244"/>
    </row>
    <row r="218" spans="2:9" ht="10.5" customHeight="1">
      <c r="B218" s="244"/>
      <c r="C218" s="244"/>
      <c r="D218" s="244"/>
      <c r="E218" s="244"/>
      <c r="F218" s="244"/>
      <c r="G218" s="244"/>
      <c r="H218" s="244"/>
      <c r="I218" s="244"/>
    </row>
    <row r="219" spans="2:9" ht="10.5" customHeight="1">
      <c r="B219" s="244"/>
      <c r="C219" s="244"/>
      <c r="D219" s="244"/>
      <c r="E219" s="244"/>
      <c r="F219" s="244"/>
      <c r="G219" s="244"/>
      <c r="H219" s="244"/>
      <c r="I219" s="244"/>
    </row>
    <row r="220" spans="2:9" ht="10.5" customHeight="1">
      <c r="B220" s="244"/>
      <c r="C220" s="244"/>
      <c r="D220" s="244"/>
      <c r="E220" s="244"/>
      <c r="F220" s="244"/>
      <c r="G220" s="244"/>
      <c r="H220" s="244"/>
      <c r="I220" s="244"/>
    </row>
    <row r="221" spans="2:9" ht="10.5" customHeight="1">
      <c r="B221" s="244"/>
      <c r="C221" s="244"/>
      <c r="D221" s="244"/>
      <c r="E221" s="244"/>
      <c r="F221" s="244"/>
      <c r="G221" s="244"/>
      <c r="H221" s="244"/>
      <c r="I221" s="244"/>
    </row>
    <row r="222" spans="2:9" ht="10.5" customHeight="1">
      <c r="B222" s="244"/>
      <c r="C222" s="244"/>
      <c r="D222" s="244"/>
      <c r="E222" s="244"/>
      <c r="F222" s="244"/>
      <c r="G222" s="244"/>
      <c r="H222" s="244"/>
      <c r="I222" s="244"/>
    </row>
    <row r="223" spans="2:9" ht="10.5" customHeight="1">
      <c r="B223" s="244"/>
      <c r="C223" s="244"/>
      <c r="D223" s="244"/>
      <c r="E223" s="244"/>
      <c r="F223" s="244"/>
      <c r="G223" s="244"/>
      <c r="H223" s="244"/>
      <c r="I223" s="244"/>
    </row>
    <row r="224" spans="2:9" ht="10.5" customHeight="1">
      <c r="B224" s="244"/>
      <c r="C224" s="244"/>
      <c r="D224" s="244"/>
      <c r="E224" s="244"/>
      <c r="F224" s="244"/>
      <c r="G224" s="244"/>
      <c r="H224" s="244"/>
      <c r="I224" s="244"/>
    </row>
    <row r="225" spans="2:9" ht="10.5" customHeight="1">
      <c r="B225" s="244"/>
      <c r="C225" s="244"/>
      <c r="D225" s="244"/>
      <c r="E225" s="244"/>
      <c r="F225" s="244"/>
      <c r="G225" s="244"/>
      <c r="H225" s="244"/>
      <c r="I225" s="244"/>
    </row>
    <row r="226" spans="2:9" ht="10.5" customHeight="1">
      <c r="B226" s="244"/>
      <c r="C226" s="244"/>
      <c r="D226" s="244"/>
      <c r="E226" s="244"/>
      <c r="F226" s="244"/>
      <c r="G226" s="244"/>
      <c r="H226" s="244"/>
      <c r="I226" s="244"/>
    </row>
    <row r="227" spans="2:9" ht="10.5" customHeight="1">
      <c r="B227" s="244"/>
      <c r="C227" s="244"/>
      <c r="D227" s="244"/>
      <c r="E227" s="244"/>
      <c r="F227" s="244"/>
      <c r="G227" s="244"/>
      <c r="H227" s="244"/>
      <c r="I227" s="244"/>
    </row>
    <row r="228" spans="2:9" ht="10.5" customHeight="1">
      <c r="B228" s="244"/>
      <c r="C228" s="244"/>
      <c r="D228" s="244"/>
      <c r="E228" s="244"/>
      <c r="F228" s="244"/>
      <c r="G228" s="244"/>
      <c r="H228" s="244"/>
      <c r="I228" s="244"/>
    </row>
    <row r="229" spans="2:9" ht="10.5" customHeight="1">
      <c r="B229" s="244"/>
      <c r="C229" s="244"/>
      <c r="D229" s="244"/>
      <c r="E229" s="244"/>
      <c r="F229" s="244"/>
      <c r="G229" s="244"/>
      <c r="H229" s="244"/>
      <c r="I229" s="244"/>
    </row>
    <row r="230" spans="2:9" ht="10.5" customHeight="1">
      <c r="B230" s="244"/>
      <c r="C230" s="244"/>
      <c r="D230" s="244"/>
      <c r="E230" s="244"/>
      <c r="F230" s="244"/>
      <c r="G230" s="244"/>
      <c r="H230" s="244"/>
      <c r="I230" s="244"/>
    </row>
    <row r="231" spans="2:9" ht="10.5" customHeight="1">
      <c r="B231" s="244"/>
      <c r="C231" s="244"/>
      <c r="D231" s="244"/>
      <c r="E231" s="244"/>
      <c r="F231" s="244"/>
      <c r="G231" s="244"/>
      <c r="H231" s="244"/>
      <c r="I231" s="244"/>
    </row>
    <row r="232" spans="2:9" ht="10.5" customHeight="1">
      <c r="B232" s="244"/>
      <c r="C232" s="244"/>
      <c r="D232" s="244"/>
      <c r="E232" s="244"/>
      <c r="F232" s="244"/>
      <c r="G232" s="244"/>
      <c r="H232" s="244"/>
      <c r="I232" s="244"/>
    </row>
    <row r="233" spans="2:9" ht="10.5" customHeight="1">
      <c r="B233" s="244"/>
      <c r="C233" s="244"/>
      <c r="D233" s="244"/>
      <c r="E233" s="244"/>
      <c r="F233" s="244"/>
      <c r="G233" s="244"/>
      <c r="H233" s="244"/>
      <c r="I233" s="244"/>
    </row>
    <row r="234" spans="2:9" ht="10.5" customHeight="1">
      <c r="B234" s="244"/>
      <c r="C234" s="244"/>
      <c r="D234" s="244"/>
      <c r="E234" s="244"/>
      <c r="F234" s="244"/>
      <c r="G234" s="244"/>
      <c r="H234" s="244"/>
      <c r="I234" s="244"/>
    </row>
    <row r="235" spans="2:9" ht="10.5" customHeight="1">
      <c r="B235" s="244"/>
      <c r="C235" s="244"/>
      <c r="D235" s="244"/>
      <c r="E235" s="244"/>
      <c r="F235" s="244"/>
      <c r="G235" s="244"/>
      <c r="H235" s="244"/>
      <c r="I235" s="244"/>
    </row>
    <row r="236" spans="2:9" ht="10.5" customHeight="1">
      <c r="B236" s="244"/>
      <c r="C236" s="244"/>
      <c r="D236" s="244"/>
      <c r="E236" s="244"/>
      <c r="F236" s="244"/>
      <c r="G236" s="244"/>
      <c r="H236" s="244"/>
      <c r="I236" s="244"/>
    </row>
    <row r="237" spans="2:9" ht="10.5" customHeight="1">
      <c r="B237" s="244"/>
      <c r="C237" s="244"/>
      <c r="D237" s="244"/>
      <c r="E237" s="244"/>
      <c r="F237" s="244"/>
      <c r="G237" s="244"/>
      <c r="H237" s="244"/>
      <c r="I237" s="244"/>
    </row>
    <row r="238" spans="2:9" ht="10.5" customHeight="1">
      <c r="B238" s="244"/>
      <c r="C238" s="244"/>
      <c r="D238" s="244"/>
      <c r="E238" s="244"/>
      <c r="F238" s="244"/>
      <c r="G238" s="244"/>
      <c r="H238" s="244"/>
      <c r="I238" s="244"/>
    </row>
    <row r="239" spans="2:9" ht="10.5" customHeight="1">
      <c r="B239" s="244"/>
      <c r="C239" s="244"/>
      <c r="D239" s="244"/>
      <c r="E239" s="244"/>
      <c r="F239" s="244"/>
      <c r="G239" s="244"/>
      <c r="H239" s="244"/>
      <c r="I239" s="244"/>
    </row>
    <row r="240" spans="2:9" ht="10.5" customHeight="1">
      <c r="B240" s="244"/>
      <c r="C240" s="244"/>
      <c r="D240" s="244"/>
      <c r="E240" s="244"/>
      <c r="F240" s="244"/>
      <c r="G240" s="244"/>
      <c r="H240" s="244"/>
      <c r="I240" s="244"/>
    </row>
    <row r="241" spans="2:9" ht="10.5" customHeight="1">
      <c r="B241" s="244"/>
      <c r="C241" s="244"/>
      <c r="D241" s="244"/>
      <c r="E241" s="244"/>
      <c r="F241" s="244"/>
      <c r="G241" s="244"/>
      <c r="H241" s="244"/>
      <c r="I241" s="244"/>
    </row>
    <row r="242" spans="2:9" ht="10.5" customHeight="1">
      <c r="B242" s="244"/>
      <c r="C242" s="244"/>
      <c r="D242" s="244"/>
      <c r="E242" s="244"/>
      <c r="F242" s="244"/>
      <c r="G242" s="244"/>
      <c r="H242" s="244"/>
      <c r="I242" s="244"/>
    </row>
    <row r="243" spans="2:9" ht="10.5" customHeight="1">
      <c r="B243" s="244"/>
      <c r="C243" s="244"/>
      <c r="D243" s="244"/>
      <c r="E243" s="244"/>
      <c r="F243" s="244"/>
      <c r="G243" s="244"/>
      <c r="H243" s="244"/>
      <c r="I243" s="244"/>
    </row>
    <row r="244" spans="2:9" ht="10.5" customHeight="1">
      <c r="B244" s="244"/>
      <c r="C244" s="244"/>
      <c r="D244" s="244"/>
      <c r="E244" s="244"/>
      <c r="F244" s="244"/>
      <c r="G244" s="244"/>
      <c r="H244" s="244"/>
      <c r="I244" s="244"/>
    </row>
    <row r="245" spans="2:9" ht="10.5" customHeight="1">
      <c r="B245" s="244"/>
      <c r="C245" s="244"/>
      <c r="D245" s="244"/>
      <c r="E245" s="244"/>
      <c r="F245" s="244"/>
      <c r="G245" s="244"/>
      <c r="H245" s="244"/>
      <c r="I245" s="244"/>
    </row>
    <row r="246" spans="2:9" ht="10.5" customHeight="1">
      <c r="B246" s="244"/>
      <c r="C246" s="244"/>
      <c r="D246" s="244"/>
      <c r="E246" s="244"/>
      <c r="F246" s="244"/>
      <c r="G246" s="244"/>
      <c r="H246" s="244"/>
      <c r="I246" s="244"/>
    </row>
    <row r="247" spans="2:9" ht="10.5" customHeight="1">
      <c r="B247" s="244"/>
      <c r="C247" s="244"/>
      <c r="D247" s="244"/>
      <c r="E247" s="244"/>
      <c r="F247" s="244"/>
      <c r="G247" s="244"/>
      <c r="H247" s="244"/>
      <c r="I247" s="244"/>
    </row>
    <row r="248" spans="2:9" ht="10.5" customHeight="1">
      <c r="B248" s="244"/>
      <c r="C248" s="244"/>
      <c r="D248" s="244"/>
      <c r="E248" s="244"/>
      <c r="F248" s="244"/>
      <c r="G248" s="244"/>
      <c r="H248" s="244"/>
      <c r="I248" s="244"/>
    </row>
    <row r="249" spans="2:9" ht="10.5" customHeight="1">
      <c r="B249" s="244"/>
      <c r="C249" s="244"/>
      <c r="D249" s="244"/>
      <c r="E249" s="244"/>
      <c r="F249" s="244"/>
      <c r="G249" s="244"/>
      <c r="H249" s="244"/>
      <c r="I249" s="244"/>
    </row>
    <row r="250" spans="2:9" ht="10.5" customHeight="1">
      <c r="B250" s="244"/>
      <c r="C250" s="244"/>
      <c r="D250" s="244"/>
      <c r="E250" s="244"/>
      <c r="F250" s="244"/>
      <c r="G250" s="244"/>
      <c r="H250" s="244"/>
      <c r="I250" s="244"/>
    </row>
    <row r="251" spans="2:9" ht="10.5" customHeight="1">
      <c r="B251" s="244"/>
      <c r="C251" s="244"/>
      <c r="D251" s="244"/>
      <c r="E251" s="244"/>
      <c r="F251" s="244"/>
      <c r="G251" s="244"/>
      <c r="H251" s="244"/>
      <c r="I251" s="244"/>
    </row>
    <row r="252" spans="2:9" ht="10.5" customHeight="1">
      <c r="B252" s="244"/>
      <c r="C252" s="244"/>
      <c r="D252" s="244"/>
      <c r="E252" s="244"/>
      <c r="F252" s="244"/>
      <c r="G252" s="244"/>
      <c r="H252" s="244"/>
      <c r="I252" s="244"/>
    </row>
    <row r="253" spans="2:9" ht="10.5" customHeight="1">
      <c r="B253" s="244"/>
      <c r="C253" s="244"/>
      <c r="D253" s="244"/>
      <c r="E253" s="244"/>
      <c r="F253" s="244"/>
      <c r="G253" s="244"/>
      <c r="H253" s="244"/>
      <c r="I253" s="244"/>
    </row>
    <row r="254" spans="2:9" ht="10.5" customHeight="1">
      <c r="B254" s="244"/>
      <c r="C254" s="244"/>
      <c r="D254" s="244"/>
      <c r="E254" s="244"/>
      <c r="F254" s="244"/>
      <c r="G254" s="244"/>
      <c r="H254" s="244"/>
      <c r="I254" s="244"/>
    </row>
    <row r="255" spans="2:9" ht="10.5" customHeight="1">
      <c r="B255" s="244"/>
      <c r="C255" s="244"/>
      <c r="D255" s="244"/>
      <c r="E255" s="244"/>
      <c r="F255" s="244"/>
      <c r="G255" s="244"/>
      <c r="H255" s="244"/>
      <c r="I255" s="244"/>
    </row>
    <row r="256" spans="2:9" ht="10.5" customHeight="1">
      <c r="B256" s="244"/>
      <c r="C256" s="244"/>
      <c r="D256" s="244"/>
      <c r="E256" s="244"/>
      <c r="F256" s="244"/>
      <c r="G256" s="244"/>
      <c r="H256" s="244"/>
      <c r="I256" s="244"/>
    </row>
    <row r="257" spans="2:9" ht="10.5" customHeight="1">
      <c r="B257" s="244"/>
      <c r="C257" s="244"/>
      <c r="D257" s="244"/>
      <c r="E257" s="244"/>
      <c r="F257" s="244"/>
      <c r="G257" s="244"/>
      <c r="H257" s="244"/>
      <c r="I257" s="244"/>
    </row>
    <row r="258" spans="2:9" ht="10.5" customHeight="1">
      <c r="B258" s="244"/>
      <c r="C258" s="244"/>
      <c r="D258" s="244"/>
      <c r="E258" s="244"/>
      <c r="F258" s="244"/>
      <c r="G258" s="244"/>
      <c r="H258" s="244"/>
      <c r="I258" s="244"/>
    </row>
    <row r="259" spans="2:9" ht="10.5" customHeight="1">
      <c r="B259" s="244"/>
      <c r="C259" s="244"/>
      <c r="D259" s="244"/>
      <c r="E259" s="244"/>
      <c r="F259" s="244"/>
      <c r="G259" s="244"/>
      <c r="H259" s="244"/>
      <c r="I259" s="244"/>
    </row>
    <row r="260" spans="2:9" ht="10.5" customHeight="1">
      <c r="B260" s="244"/>
      <c r="C260" s="244"/>
      <c r="D260" s="244"/>
      <c r="E260" s="244"/>
      <c r="F260" s="244"/>
      <c r="G260" s="244"/>
      <c r="H260" s="244"/>
      <c r="I260" s="244"/>
    </row>
    <row r="261" spans="2:9" ht="10.5" customHeight="1">
      <c r="B261" s="244"/>
      <c r="C261" s="244"/>
      <c r="D261" s="244"/>
      <c r="E261" s="244"/>
      <c r="F261" s="244"/>
      <c r="G261" s="244"/>
      <c r="H261" s="244"/>
      <c r="I261" s="244"/>
    </row>
    <row r="262" spans="2:9" ht="10.5" customHeight="1">
      <c r="B262" s="244"/>
      <c r="C262" s="244"/>
      <c r="D262" s="244"/>
      <c r="E262" s="244"/>
      <c r="F262" s="244"/>
      <c r="G262" s="244"/>
      <c r="H262" s="244"/>
      <c r="I262" s="244"/>
    </row>
    <row r="263" spans="2:9" ht="10.5" customHeight="1">
      <c r="B263" s="244"/>
      <c r="C263" s="244"/>
      <c r="D263" s="244"/>
      <c r="E263" s="244"/>
      <c r="F263" s="244"/>
      <c r="G263" s="244"/>
      <c r="H263" s="244"/>
      <c r="I263" s="244"/>
    </row>
    <row r="264" spans="2:9" ht="10.5" customHeight="1">
      <c r="B264" s="244"/>
      <c r="C264" s="244"/>
      <c r="D264" s="244"/>
      <c r="E264" s="244"/>
      <c r="F264" s="244"/>
      <c r="G264" s="244"/>
      <c r="H264" s="244"/>
      <c r="I264" s="244"/>
    </row>
    <row r="265" spans="2:9" ht="10.5" customHeight="1">
      <c r="B265" s="244"/>
      <c r="C265" s="244"/>
      <c r="D265" s="244"/>
      <c r="E265" s="244"/>
      <c r="F265" s="244"/>
      <c r="G265" s="244"/>
      <c r="H265" s="244"/>
      <c r="I265" s="244"/>
    </row>
    <row r="266" spans="2:9" ht="10.5" customHeight="1">
      <c r="B266" s="244"/>
      <c r="C266" s="244"/>
      <c r="D266" s="244"/>
      <c r="E266" s="244"/>
      <c r="F266" s="244"/>
      <c r="G266" s="244"/>
      <c r="H266" s="244"/>
      <c r="I266" s="244"/>
    </row>
    <row r="267" spans="2:9" ht="10.5" customHeight="1">
      <c r="B267" s="244"/>
      <c r="C267" s="244"/>
      <c r="D267" s="244"/>
      <c r="E267" s="244"/>
      <c r="F267" s="244"/>
      <c r="G267" s="244"/>
      <c r="H267" s="244"/>
      <c r="I267" s="244"/>
    </row>
    <row r="268" spans="2:9" ht="10.5" customHeight="1">
      <c r="B268" s="244"/>
      <c r="C268" s="244"/>
      <c r="D268" s="244"/>
      <c r="E268" s="244"/>
      <c r="F268" s="244"/>
      <c r="G268" s="244"/>
      <c r="H268" s="244"/>
      <c r="I268" s="244"/>
    </row>
    <row r="269" spans="2:9" ht="10.5" customHeight="1">
      <c r="B269" s="244"/>
      <c r="C269" s="244"/>
      <c r="D269" s="244"/>
      <c r="E269" s="244"/>
      <c r="F269" s="244"/>
      <c r="G269" s="244"/>
      <c r="H269" s="244"/>
      <c r="I269" s="244"/>
    </row>
    <row r="270" spans="2:9" ht="10.5" customHeight="1">
      <c r="B270" s="244"/>
      <c r="C270" s="244"/>
      <c r="D270" s="244"/>
      <c r="E270" s="244"/>
      <c r="F270" s="244"/>
      <c r="G270" s="244"/>
      <c r="H270" s="244"/>
      <c r="I270" s="244"/>
    </row>
    <row r="271" spans="2:9" ht="10.5" customHeight="1">
      <c r="B271" s="244"/>
      <c r="C271" s="244"/>
      <c r="D271" s="244"/>
      <c r="E271" s="244"/>
      <c r="F271" s="244"/>
      <c r="G271" s="244"/>
      <c r="H271" s="244"/>
      <c r="I271" s="244"/>
    </row>
    <row r="272" spans="2:9" ht="10.5" customHeight="1">
      <c r="B272" s="244"/>
      <c r="C272" s="244"/>
      <c r="D272" s="244"/>
      <c r="E272" s="244"/>
      <c r="F272" s="244"/>
      <c r="G272" s="244"/>
      <c r="H272" s="244"/>
      <c r="I272" s="244"/>
    </row>
    <row r="273" spans="2:9" ht="10.5" customHeight="1">
      <c r="B273" s="244"/>
      <c r="C273" s="244"/>
      <c r="D273" s="244"/>
      <c r="E273" s="244"/>
      <c r="F273" s="244"/>
      <c r="G273" s="244"/>
      <c r="H273" s="244"/>
      <c r="I273" s="244"/>
    </row>
    <row r="274" spans="2:9" ht="10.5" customHeight="1">
      <c r="B274" s="244"/>
      <c r="C274" s="244"/>
      <c r="D274" s="244"/>
      <c r="E274" s="244"/>
      <c r="F274" s="244"/>
      <c r="G274" s="244"/>
      <c r="H274" s="244"/>
      <c r="I274" s="244"/>
    </row>
    <row r="275" spans="2:9" ht="10.5" customHeight="1">
      <c r="B275" s="244"/>
      <c r="C275" s="244"/>
      <c r="D275" s="244"/>
      <c r="E275" s="244"/>
      <c r="F275" s="244"/>
      <c r="G275" s="244"/>
      <c r="H275" s="244"/>
      <c r="I275" s="244"/>
    </row>
    <row r="276" spans="2:9" ht="10.5" customHeight="1">
      <c r="B276" s="244"/>
      <c r="C276" s="244"/>
      <c r="D276" s="244"/>
      <c r="E276" s="244"/>
      <c r="F276" s="244"/>
      <c r="G276" s="244"/>
      <c r="H276" s="244"/>
      <c r="I276" s="244"/>
    </row>
    <row r="277" spans="2:9" ht="10.5" customHeight="1">
      <c r="B277" s="244"/>
      <c r="C277" s="244"/>
      <c r="D277" s="244"/>
      <c r="E277" s="244"/>
      <c r="F277" s="244"/>
      <c r="G277" s="244"/>
      <c r="H277" s="244"/>
      <c r="I277" s="244"/>
    </row>
    <row r="278" spans="2:9" ht="10.5" customHeight="1">
      <c r="B278" s="244"/>
      <c r="C278" s="244"/>
      <c r="D278" s="244"/>
      <c r="E278" s="244"/>
      <c r="F278" s="244"/>
      <c r="G278" s="244"/>
      <c r="H278" s="244"/>
      <c r="I278" s="244"/>
    </row>
    <row r="279" spans="2:9" ht="10.5" customHeight="1">
      <c r="B279" s="244"/>
      <c r="C279" s="244"/>
      <c r="D279" s="244"/>
      <c r="E279" s="244"/>
      <c r="F279" s="244"/>
      <c r="G279" s="244"/>
      <c r="H279" s="244"/>
      <c r="I279" s="244"/>
    </row>
    <row r="280" spans="2:9" ht="10.5" customHeight="1">
      <c r="B280" s="244"/>
      <c r="C280" s="244"/>
      <c r="D280" s="244"/>
      <c r="E280" s="244"/>
      <c r="F280" s="244"/>
      <c r="G280" s="244"/>
      <c r="H280" s="244"/>
      <c r="I280" s="244"/>
    </row>
    <row r="281" spans="2:9" ht="10.5" customHeight="1">
      <c r="B281" s="244"/>
      <c r="C281" s="244"/>
      <c r="D281" s="244"/>
      <c r="E281" s="244"/>
      <c r="F281" s="244"/>
      <c r="G281" s="244"/>
      <c r="H281" s="244"/>
      <c r="I281" s="244"/>
    </row>
    <row r="282" spans="2:9" ht="10.5" customHeight="1">
      <c r="B282" s="244"/>
      <c r="C282" s="244"/>
      <c r="D282" s="244"/>
      <c r="E282" s="244"/>
      <c r="F282" s="244"/>
      <c r="G282" s="244"/>
      <c r="H282" s="244"/>
      <c r="I282" s="244"/>
    </row>
    <row r="283" spans="2:9" ht="10.5" customHeight="1">
      <c r="B283" s="244"/>
      <c r="C283" s="244"/>
      <c r="D283" s="244"/>
      <c r="E283" s="244"/>
      <c r="F283" s="244"/>
      <c r="G283" s="244"/>
      <c r="H283" s="244"/>
      <c r="I283" s="244"/>
    </row>
    <row r="284" spans="2:9" ht="10.5" customHeight="1">
      <c r="B284" s="244"/>
      <c r="C284" s="244"/>
      <c r="D284" s="244"/>
      <c r="E284" s="244"/>
      <c r="F284" s="244"/>
      <c r="G284" s="244"/>
      <c r="H284" s="244"/>
      <c r="I284" s="244"/>
    </row>
    <row r="285" spans="2:9" ht="10.5" customHeight="1">
      <c r="B285" s="244"/>
      <c r="C285" s="244"/>
      <c r="D285" s="244"/>
      <c r="E285" s="244"/>
      <c r="F285" s="244"/>
      <c r="G285" s="244"/>
      <c r="H285" s="244"/>
      <c r="I285" s="244"/>
    </row>
    <row r="286" spans="2:9" ht="10.5" customHeight="1">
      <c r="B286" s="244"/>
      <c r="C286" s="244"/>
      <c r="D286" s="244"/>
      <c r="E286" s="244"/>
      <c r="F286" s="244"/>
      <c r="G286" s="244"/>
      <c r="H286" s="244"/>
      <c r="I286" s="244"/>
    </row>
    <row r="287" spans="2:9" ht="10.5" customHeight="1">
      <c r="B287" s="244"/>
      <c r="C287" s="244"/>
      <c r="D287" s="244"/>
      <c r="E287" s="244"/>
      <c r="F287" s="244"/>
      <c r="G287" s="244"/>
      <c r="H287" s="244"/>
      <c r="I287" s="244"/>
    </row>
    <row r="288" spans="2:9" ht="10.5" customHeight="1">
      <c r="B288" s="244"/>
      <c r="C288" s="244"/>
      <c r="D288" s="244"/>
      <c r="E288" s="244"/>
      <c r="F288" s="244"/>
      <c r="G288" s="244"/>
      <c r="H288" s="244"/>
      <c r="I288" s="244"/>
    </row>
    <row r="289" spans="2:9" ht="10.5" customHeight="1">
      <c r="B289" s="244"/>
      <c r="C289" s="244"/>
      <c r="D289" s="244"/>
      <c r="E289" s="244"/>
      <c r="F289" s="244"/>
      <c r="G289" s="244"/>
      <c r="H289" s="244"/>
      <c r="I289" s="244"/>
    </row>
    <row r="290" spans="2:9" ht="10.5" customHeight="1">
      <c r="B290" s="244"/>
      <c r="C290" s="244"/>
      <c r="D290" s="244"/>
      <c r="E290" s="244"/>
      <c r="F290" s="244"/>
      <c r="G290" s="244"/>
      <c r="H290" s="244"/>
      <c r="I290" s="244"/>
    </row>
    <row r="291" spans="2:9" ht="10.5" customHeight="1">
      <c r="B291" s="244"/>
      <c r="C291" s="244"/>
      <c r="D291" s="244"/>
      <c r="E291" s="244"/>
      <c r="F291" s="244"/>
      <c r="G291" s="244"/>
      <c r="H291" s="244"/>
      <c r="I291" s="244"/>
    </row>
    <row r="292" spans="2:9" ht="10.5" customHeight="1">
      <c r="B292" s="244"/>
      <c r="C292" s="244"/>
      <c r="D292" s="244"/>
      <c r="E292" s="244"/>
      <c r="F292" s="244"/>
      <c r="G292" s="244"/>
      <c r="H292" s="244"/>
      <c r="I292" s="244"/>
    </row>
    <row r="293" spans="2:9" ht="10.5" customHeight="1">
      <c r="B293" s="244"/>
      <c r="C293" s="244"/>
      <c r="D293" s="244"/>
      <c r="E293" s="244"/>
      <c r="F293" s="244"/>
      <c r="G293" s="244"/>
      <c r="H293" s="244"/>
      <c r="I293" s="244"/>
    </row>
    <row r="294" spans="2:9" ht="10.5" customHeight="1">
      <c r="B294" s="244"/>
      <c r="C294" s="244"/>
      <c r="D294" s="244"/>
      <c r="E294" s="244"/>
      <c r="F294" s="244"/>
      <c r="G294" s="244"/>
      <c r="H294" s="244"/>
      <c r="I294" s="244"/>
    </row>
    <row r="295" spans="2:9" ht="10.5" customHeight="1">
      <c r="B295" s="244"/>
      <c r="C295" s="244"/>
      <c r="D295" s="244"/>
      <c r="E295" s="244"/>
      <c r="F295" s="244"/>
      <c r="G295" s="244"/>
      <c r="H295" s="244"/>
      <c r="I295" s="244"/>
    </row>
    <row r="296" spans="2:9" ht="10.5" customHeight="1">
      <c r="B296" s="244"/>
      <c r="C296" s="244"/>
      <c r="D296" s="244"/>
      <c r="E296" s="244"/>
      <c r="F296" s="244"/>
      <c r="G296" s="244"/>
      <c r="H296" s="244"/>
      <c r="I296" s="244"/>
    </row>
    <row r="297" spans="2:9" ht="10.5" customHeight="1">
      <c r="B297" s="244"/>
      <c r="C297" s="244"/>
      <c r="D297" s="244"/>
      <c r="E297" s="244"/>
      <c r="F297" s="244"/>
      <c r="G297" s="244"/>
      <c r="H297" s="244"/>
      <c r="I297" s="244"/>
    </row>
    <row r="298" spans="2:9" ht="10.5" customHeight="1">
      <c r="B298" s="244"/>
      <c r="C298" s="244"/>
      <c r="D298" s="244"/>
      <c r="E298" s="244"/>
      <c r="F298" s="244"/>
      <c r="G298" s="244"/>
      <c r="H298" s="244"/>
      <c r="I298" s="244"/>
    </row>
    <row r="299" spans="2:9" ht="10.5" customHeight="1">
      <c r="B299" s="244"/>
      <c r="C299" s="244"/>
      <c r="D299" s="244"/>
      <c r="E299" s="244"/>
      <c r="F299" s="244"/>
      <c r="G299" s="244"/>
      <c r="H299" s="244"/>
      <c r="I299" s="244"/>
    </row>
    <row r="300" spans="2:9" ht="10.5" customHeight="1">
      <c r="B300" s="244"/>
      <c r="C300" s="244"/>
      <c r="D300" s="244"/>
      <c r="E300" s="244"/>
      <c r="F300" s="244"/>
      <c r="G300" s="244"/>
      <c r="H300" s="244"/>
      <c r="I300" s="244"/>
    </row>
    <row r="301" spans="2:9" ht="10.5" customHeight="1">
      <c r="B301" s="244"/>
      <c r="C301" s="244"/>
      <c r="D301" s="244"/>
      <c r="E301" s="244"/>
      <c r="F301" s="244"/>
      <c r="G301" s="244"/>
      <c r="H301" s="244"/>
      <c r="I301" s="244"/>
    </row>
    <row r="302" spans="2:9" ht="10.5" customHeight="1">
      <c r="B302" s="244"/>
      <c r="C302" s="244"/>
      <c r="D302" s="244"/>
      <c r="E302" s="244"/>
      <c r="F302" s="244"/>
      <c r="G302" s="244"/>
      <c r="H302" s="244"/>
      <c r="I302" s="244"/>
    </row>
    <row r="303" spans="2:9" ht="10.5" customHeight="1">
      <c r="B303" s="244"/>
      <c r="C303" s="244"/>
      <c r="D303" s="244"/>
      <c r="E303" s="244"/>
      <c r="F303" s="244"/>
      <c r="G303" s="244"/>
      <c r="H303" s="244"/>
      <c r="I303" s="244"/>
    </row>
    <row r="304" spans="2:9" ht="10.5" customHeight="1">
      <c r="B304" s="244"/>
      <c r="C304" s="244"/>
      <c r="D304" s="244"/>
      <c r="E304" s="244"/>
      <c r="F304" s="244"/>
      <c r="G304" s="244"/>
      <c r="H304" s="244"/>
      <c r="I304" s="244"/>
    </row>
    <row r="305" spans="2:9" ht="10.5" customHeight="1">
      <c r="B305" s="244"/>
      <c r="C305" s="244"/>
      <c r="D305" s="244"/>
      <c r="E305" s="244"/>
      <c r="F305" s="244"/>
      <c r="G305" s="244"/>
      <c r="H305" s="244"/>
      <c r="I305" s="244"/>
    </row>
    <row r="306" spans="2:9" ht="10.5" customHeight="1">
      <c r="B306" s="244"/>
      <c r="C306" s="244"/>
      <c r="D306" s="244"/>
      <c r="E306" s="244"/>
      <c r="F306" s="244"/>
      <c r="G306" s="244"/>
      <c r="H306" s="244"/>
      <c r="I306" s="244"/>
    </row>
    <row r="307" spans="2:9" ht="10.5" customHeight="1">
      <c r="B307" s="244"/>
      <c r="C307" s="244"/>
      <c r="D307" s="244"/>
      <c r="E307" s="244"/>
      <c r="F307" s="244"/>
      <c r="G307" s="244"/>
      <c r="H307" s="244"/>
      <c r="I307" s="244"/>
    </row>
    <row r="308" spans="2:9" ht="10.5" customHeight="1">
      <c r="B308" s="244"/>
      <c r="C308" s="244"/>
      <c r="D308" s="244"/>
      <c r="E308" s="244"/>
      <c r="F308" s="244"/>
      <c r="G308" s="244"/>
      <c r="H308" s="244"/>
      <c r="I308" s="244"/>
    </row>
    <row r="309" spans="2:9" ht="10.5" customHeight="1">
      <c r="B309" s="244"/>
      <c r="C309" s="244"/>
      <c r="D309" s="244"/>
      <c r="E309" s="244"/>
      <c r="F309" s="244"/>
      <c r="G309" s="244"/>
      <c r="H309" s="244"/>
      <c r="I309" s="244"/>
    </row>
    <row r="310" spans="2:9" ht="10.5" customHeight="1">
      <c r="B310" s="244"/>
      <c r="C310" s="244"/>
      <c r="D310" s="244"/>
      <c r="E310" s="244"/>
      <c r="F310" s="244"/>
      <c r="G310" s="244"/>
      <c r="H310" s="244"/>
      <c r="I310" s="244"/>
    </row>
    <row r="311" spans="2:9" ht="10.5" customHeight="1">
      <c r="B311" s="244"/>
      <c r="C311" s="244"/>
      <c r="D311" s="244"/>
      <c r="E311" s="244"/>
      <c r="F311" s="244"/>
      <c r="G311" s="244"/>
      <c r="H311" s="244"/>
      <c r="I311" s="244"/>
    </row>
    <row r="312" spans="2:9" ht="10.5" customHeight="1">
      <c r="B312" s="244"/>
      <c r="C312" s="244"/>
      <c r="D312" s="244"/>
      <c r="E312" s="244"/>
      <c r="F312" s="244"/>
      <c r="G312" s="244"/>
      <c r="H312" s="244"/>
      <c r="I312" s="244"/>
    </row>
    <row r="313" spans="2:9" ht="10.5" customHeight="1">
      <c r="B313" s="244"/>
      <c r="C313" s="244"/>
      <c r="D313" s="244"/>
      <c r="E313" s="244"/>
      <c r="F313" s="244"/>
      <c r="G313" s="244"/>
      <c r="H313" s="244"/>
      <c r="I313" s="244"/>
    </row>
    <row r="314" spans="2:9" ht="10.5" customHeight="1">
      <c r="B314" s="244"/>
      <c r="C314" s="244"/>
      <c r="D314" s="244"/>
      <c r="E314" s="244"/>
      <c r="F314" s="244"/>
      <c r="G314" s="244"/>
      <c r="H314" s="244"/>
      <c r="I314" s="244"/>
    </row>
    <row r="315" spans="2:9" ht="10.5" customHeight="1">
      <c r="B315" s="244"/>
      <c r="C315" s="244"/>
      <c r="D315" s="244"/>
      <c r="E315" s="244"/>
      <c r="F315" s="244"/>
      <c r="G315" s="244"/>
      <c r="H315" s="244"/>
      <c r="I315" s="244"/>
    </row>
    <row r="316" spans="2:9" ht="10.5" customHeight="1">
      <c r="B316" s="244"/>
      <c r="C316" s="244"/>
      <c r="D316" s="244"/>
      <c r="E316" s="244"/>
      <c r="F316" s="244"/>
      <c r="G316" s="244"/>
      <c r="H316" s="244"/>
      <c r="I316" s="244"/>
    </row>
    <row r="317" spans="2:9" ht="10.5" customHeight="1">
      <c r="B317" s="244"/>
      <c r="C317" s="244"/>
      <c r="D317" s="244"/>
      <c r="E317" s="244"/>
      <c r="F317" s="244"/>
      <c r="G317" s="244"/>
      <c r="H317" s="244"/>
      <c r="I317" s="244"/>
    </row>
    <row r="318" spans="2:9" ht="10.5" customHeight="1">
      <c r="B318" s="244"/>
      <c r="C318" s="244"/>
      <c r="D318" s="244"/>
      <c r="E318" s="244"/>
      <c r="F318" s="244"/>
      <c r="G318" s="244"/>
      <c r="H318" s="244"/>
      <c r="I318" s="244"/>
    </row>
    <row r="319" spans="2:9" ht="10.5" customHeight="1">
      <c r="B319" s="244"/>
      <c r="C319" s="244"/>
      <c r="D319" s="244"/>
      <c r="E319" s="244"/>
      <c r="F319" s="244"/>
      <c r="G319" s="244"/>
      <c r="H319" s="244"/>
      <c r="I319" s="244"/>
    </row>
    <row r="320" spans="2:9" ht="10.5" customHeight="1">
      <c r="B320" s="244"/>
      <c r="C320" s="244"/>
      <c r="D320" s="244"/>
      <c r="E320" s="244"/>
      <c r="F320" s="244"/>
      <c r="G320" s="244"/>
      <c r="H320" s="244"/>
      <c r="I320" s="244"/>
    </row>
    <row r="321" spans="2:9" ht="10.5" customHeight="1">
      <c r="B321" s="244"/>
      <c r="C321" s="244"/>
      <c r="D321" s="244"/>
      <c r="E321" s="244"/>
      <c r="F321" s="244"/>
      <c r="G321" s="244"/>
      <c r="H321" s="244"/>
      <c r="I321" s="244"/>
    </row>
    <row r="322" spans="2:9" ht="10.5" customHeight="1">
      <c r="B322" s="244"/>
      <c r="C322" s="244"/>
      <c r="D322" s="244"/>
      <c r="E322" s="244"/>
      <c r="F322" s="244"/>
      <c r="G322" s="244"/>
      <c r="H322" s="244"/>
      <c r="I322" s="244"/>
    </row>
    <row r="323" spans="2:9" ht="10.5" customHeight="1">
      <c r="B323" s="244"/>
      <c r="C323" s="244"/>
      <c r="D323" s="244"/>
      <c r="E323" s="244"/>
      <c r="F323" s="244"/>
      <c r="G323" s="244"/>
      <c r="H323" s="244"/>
      <c r="I323" s="244"/>
    </row>
    <row r="324" spans="2:9" ht="10.5" customHeight="1">
      <c r="B324" s="244"/>
      <c r="C324" s="244"/>
      <c r="D324" s="244"/>
      <c r="E324" s="244"/>
      <c r="F324" s="244"/>
      <c r="G324" s="244"/>
      <c r="H324" s="244"/>
      <c r="I324" s="244"/>
    </row>
    <row r="325" spans="2:9" ht="10.5" customHeight="1">
      <c r="B325" s="244"/>
      <c r="C325" s="244"/>
      <c r="D325" s="244"/>
      <c r="E325" s="244"/>
      <c r="F325" s="244"/>
      <c r="G325" s="244"/>
      <c r="H325" s="244"/>
      <c r="I325" s="244"/>
    </row>
    <row r="326" spans="2:9" ht="10.5" customHeight="1">
      <c r="B326" s="244"/>
      <c r="C326" s="244"/>
      <c r="D326" s="244"/>
      <c r="E326" s="244"/>
      <c r="F326" s="244"/>
      <c r="G326" s="244"/>
      <c r="H326" s="244"/>
      <c r="I326" s="244"/>
    </row>
    <row r="327" spans="2:9" ht="10.5" customHeight="1">
      <c r="B327" s="244"/>
      <c r="C327" s="244"/>
      <c r="D327" s="244"/>
      <c r="E327" s="244"/>
      <c r="F327" s="244"/>
      <c r="G327" s="244"/>
      <c r="H327" s="244"/>
      <c r="I327" s="244"/>
    </row>
    <row r="328" spans="2:9" ht="10.5" customHeight="1">
      <c r="B328" s="244"/>
      <c r="C328" s="244"/>
      <c r="D328" s="244"/>
      <c r="E328" s="244"/>
      <c r="F328" s="244"/>
      <c r="G328" s="244"/>
      <c r="H328" s="244"/>
      <c r="I328" s="244"/>
    </row>
    <row r="329" spans="2:9" ht="10.5" customHeight="1">
      <c r="B329" s="244"/>
      <c r="C329" s="244"/>
      <c r="D329" s="244"/>
      <c r="E329" s="244"/>
      <c r="F329" s="244"/>
      <c r="G329" s="244"/>
      <c r="H329" s="244"/>
      <c r="I329" s="244"/>
    </row>
    <row r="330" spans="2:9" ht="10.5" customHeight="1">
      <c r="B330" s="244"/>
      <c r="C330" s="244"/>
      <c r="D330" s="244"/>
      <c r="E330" s="244"/>
      <c r="F330" s="244"/>
      <c r="G330" s="244"/>
      <c r="H330" s="244"/>
      <c r="I330" s="244"/>
    </row>
    <row r="331" spans="2:9" ht="10.5" customHeight="1">
      <c r="B331" s="244"/>
      <c r="C331" s="244"/>
      <c r="D331" s="244"/>
      <c r="E331" s="244"/>
      <c r="F331" s="244"/>
      <c r="G331" s="244"/>
      <c r="H331" s="244"/>
      <c r="I331" s="244"/>
    </row>
    <row r="332" spans="2:9" ht="10.5" customHeight="1">
      <c r="B332" s="244"/>
      <c r="C332" s="244"/>
      <c r="D332" s="244"/>
      <c r="E332" s="244"/>
      <c r="F332" s="244"/>
      <c r="G332" s="244"/>
      <c r="H332" s="244"/>
      <c r="I332" s="244"/>
    </row>
    <row r="333" spans="2:9" ht="10.5" customHeight="1">
      <c r="B333" s="244"/>
      <c r="C333" s="244"/>
      <c r="D333" s="244"/>
      <c r="E333" s="244"/>
      <c r="F333" s="244"/>
      <c r="G333" s="244"/>
      <c r="H333" s="244"/>
      <c r="I333" s="244"/>
    </row>
    <row r="334" spans="2:9" ht="10.5" customHeight="1">
      <c r="B334" s="244"/>
      <c r="C334" s="244"/>
      <c r="D334" s="244"/>
      <c r="E334" s="244"/>
      <c r="F334" s="244"/>
      <c r="G334" s="244"/>
      <c r="H334" s="244"/>
      <c r="I334" s="244"/>
    </row>
    <row r="335" spans="2:9" ht="10.5" customHeight="1">
      <c r="B335" s="244"/>
      <c r="C335" s="244"/>
      <c r="D335" s="244"/>
      <c r="E335" s="244"/>
      <c r="F335" s="244"/>
      <c r="G335" s="244"/>
      <c r="H335" s="244"/>
      <c r="I335" s="244"/>
    </row>
    <row r="336" spans="2:9" ht="10.5" customHeight="1">
      <c r="B336" s="244"/>
      <c r="C336" s="244"/>
      <c r="D336" s="244"/>
      <c r="E336" s="244"/>
      <c r="F336" s="244"/>
      <c r="G336" s="244"/>
      <c r="H336" s="244"/>
      <c r="I336" s="244"/>
    </row>
    <row r="337" spans="2:9" ht="10.5" customHeight="1">
      <c r="B337" s="244"/>
      <c r="C337" s="244"/>
      <c r="D337" s="244"/>
      <c r="E337" s="244"/>
      <c r="F337" s="244"/>
      <c r="G337" s="244"/>
      <c r="H337" s="244"/>
      <c r="I337" s="244"/>
    </row>
    <row r="338" spans="2:9" ht="10.5" customHeight="1">
      <c r="B338" s="244"/>
      <c r="C338" s="244"/>
      <c r="D338" s="244"/>
      <c r="E338" s="244"/>
      <c r="F338" s="244"/>
      <c r="G338" s="244"/>
      <c r="H338" s="244"/>
      <c r="I338" s="244"/>
    </row>
    <row r="339" spans="2:9" ht="10.5" customHeight="1">
      <c r="B339" s="244"/>
      <c r="C339" s="244"/>
      <c r="D339" s="244"/>
      <c r="E339" s="244"/>
      <c r="F339" s="244"/>
      <c r="G339" s="244"/>
      <c r="H339" s="244"/>
      <c r="I339" s="244"/>
    </row>
    <row r="340" spans="2:9" ht="10.5" customHeight="1">
      <c r="B340" s="244"/>
      <c r="C340" s="244"/>
      <c r="D340" s="244"/>
      <c r="E340" s="244"/>
      <c r="F340" s="244"/>
      <c r="G340" s="244"/>
      <c r="H340" s="244"/>
      <c r="I340" s="244"/>
    </row>
    <row r="341" spans="2:9" ht="10.5" customHeight="1">
      <c r="B341" s="244"/>
      <c r="C341" s="244"/>
      <c r="D341" s="244"/>
      <c r="E341" s="244"/>
      <c r="F341" s="244"/>
      <c r="G341" s="244"/>
      <c r="H341" s="244"/>
      <c r="I341" s="244"/>
    </row>
    <row r="342" spans="2:9" ht="10.5" customHeight="1">
      <c r="B342" s="244"/>
      <c r="C342" s="244"/>
      <c r="D342" s="244"/>
      <c r="E342" s="244"/>
      <c r="F342" s="244"/>
      <c r="G342" s="244"/>
      <c r="H342" s="244"/>
      <c r="I342" s="244"/>
    </row>
    <row r="343" spans="2:9" ht="10.5" customHeight="1">
      <c r="B343" s="244"/>
      <c r="C343" s="244"/>
      <c r="D343" s="244"/>
      <c r="E343" s="244"/>
      <c r="F343" s="244"/>
      <c r="G343" s="244"/>
      <c r="H343" s="244"/>
      <c r="I343" s="244"/>
    </row>
    <row r="344" spans="2:9" ht="10.5" customHeight="1">
      <c r="B344" s="244"/>
      <c r="C344" s="244"/>
      <c r="D344" s="244"/>
      <c r="E344" s="244"/>
      <c r="F344" s="244"/>
      <c r="G344" s="244"/>
      <c r="H344" s="244"/>
      <c r="I344" s="244"/>
    </row>
    <row r="345" spans="2:9" ht="10.5" customHeight="1">
      <c r="B345" s="244"/>
      <c r="C345" s="244"/>
      <c r="D345" s="244"/>
      <c r="E345" s="244"/>
      <c r="F345" s="244"/>
      <c r="G345" s="244"/>
      <c r="H345" s="244"/>
      <c r="I345" s="244"/>
    </row>
    <row r="346" spans="2:9" ht="10.5" customHeight="1">
      <c r="B346" s="244"/>
      <c r="C346" s="244"/>
      <c r="D346" s="244"/>
      <c r="E346" s="244"/>
      <c r="F346" s="244"/>
      <c r="G346" s="244"/>
      <c r="H346" s="244"/>
      <c r="I346" s="244"/>
    </row>
    <row r="347" spans="2:9" ht="10.5" customHeight="1">
      <c r="B347" s="244"/>
      <c r="C347" s="244"/>
      <c r="D347" s="244"/>
      <c r="E347" s="244"/>
      <c r="F347" s="244"/>
      <c r="G347" s="244"/>
      <c r="H347" s="244"/>
      <c r="I347" s="244"/>
    </row>
    <row r="348" spans="2:9" ht="10.5" customHeight="1">
      <c r="B348" s="244"/>
      <c r="C348" s="244"/>
      <c r="D348" s="244"/>
      <c r="E348" s="244"/>
      <c r="F348" s="244"/>
      <c r="G348" s="244"/>
      <c r="H348" s="244"/>
      <c r="I348" s="244"/>
    </row>
    <row r="349" spans="2:9" ht="10.5" customHeight="1">
      <c r="B349" s="244"/>
      <c r="C349" s="244"/>
      <c r="D349" s="244"/>
      <c r="E349" s="244"/>
      <c r="F349" s="244"/>
      <c r="G349" s="244"/>
      <c r="H349" s="244"/>
      <c r="I349" s="244"/>
    </row>
    <row r="350" spans="2:9" ht="10.5" customHeight="1">
      <c r="B350" s="244"/>
      <c r="C350" s="244"/>
      <c r="D350" s="244"/>
      <c r="E350" s="244"/>
      <c r="F350" s="244"/>
      <c r="G350" s="244"/>
      <c r="H350" s="244"/>
      <c r="I350" s="244"/>
    </row>
    <row r="351" spans="2:9" ht="10.5" customHeight="1">
      <c r="B351" s="244"/>
      <c r="C351" s="244"/>
      <c r="D351" s="244"/>
      <c r="E351" s="244"/>
      <c r="F351" s="244"/>
      <c r="G351" s="244"/>
      <c r="H351" s="244"/>
      <c r="I351" s="244"/>
    </row>
    <row r="352" spans="2:9" ht="10.5" customHeight="1">
      <c r="B352" s="244"/>
      <c r="C352" s="244"/>
      <c r="D352" s="244"/>
      <c r="E352" s="244"/>
      <c r="F352" s="244"/>
      <c r="G352" s="244"/>
      <c r="H352" s="244"/>
      <c r="I352" s="244"/>
    </row>
    <row r="353" spans="2:9" ht="10.5" customHeight="1">
      <c r="B353" s="244"/>
      <c r="C353" s="244"/>
      <c r="D353" s="244"/>
      <c r="E353" s="244"/>
      <c r="F353" s="244"/>
      <c r="G353" s="244"/>
      <c r="H353" s="244"/>
      <c r="I353" s="244"/>
    </row>
    <row r="354" spans="2:9" ht="10.5" customHeight="1">
      <c r="B354" s="244"/>
      <c r="C354" s="244"/>
      <c r="D354" s="244"/>
      <c r="E354" s="244"/>
      <c r="F354" s="244"/>
      <c r="G354" s="244"/>
      <c r="H354" s="244"/>
      <c r="I354" s="244"/>
    </row>
    <row r="355" spans="2:9" ht="10.5" customHeight="1">
      <c r="B355" s="244"/>
      <c r="C355" s="244"/>
      <c r="D355" s="244"/>
      <c r="E355" s="244"/>
      <c r="F355" s="244"/>
      <c r="G355" s="244"/>
      <c r="H355" s="244"/>
      <c r="I355" s="244"/>
    </row>
    <row r="356" spans="2:9" ht="10.5" customHeight="1">
      <c r="B356" s="244"/>
      <c r="C356" s="244"/>
      <c r="D356" s="244"/>
      <c r="E356" s="244"/>
      <c r="F356" s="244"/>
      <c r="G356" s="244"/>
      <c r="H356" s="244"/>
      <c r="I356" s="244"/>
    </row>
    <row r="357" spans="2:9" ht="10.5" customHeight="1">
      <c r="B357" s="244"/>
      <c r="C357" s="244"/>
      <c r="D357" s="244"/>
      <c r="E357" s="244"/>
      <c r="F357" s="244"/>
      <c r="G357" s="244"/>
      <c r="H357" s="244"/>
      <c r="I357" s="244"/>
    </row>
    <row r="358" spans="2:9" ht="10.5" customHeight="1">
      <c r="B358" s="244"/>
      <c r="C358" s="244"/>
      <c r="D358" s="244"/>
      <c r="E358" s="244"/>
      <c r="F358" s="244"/>
      <c r="G358" s="244"/>
      <c r="H358" s="244"/>
      <c r="I358" s="244"/>
    </row>
    <row r="359" spans="2:9" ht="10.5" customHeight="1">
      <c r="B359" s="244"/>
      <c r="C359" s="244"/>
      <c r="D359" s="244"/>
      <c r="E359" s="244"/>
      <c r="F359" s="244"/>
      <c r="G359" s="244"/>
      <c r="H359" s="244"/>
      <c r="I359" s="244"/>
    </row>
    <row r="360" spans="2:9" ht="10.5" customHeight="1">
      <c r="B360" s="244"/>
      <c r="C360" s="244"/>
      <c r="D360" s="244"/>
      <c r="E360" s="244"/>
      <c r="F360" s="244"/>
      <c r="G360" s="244"/>
      <c r="H360" s="244"/>
      <c r="I360" s="244"/>
    </row>
    <row r="361" spans="2:9" ht="10.5" customHeight="1">
      <c r="B361" s="244"/>
      <c r="C361" s="244"/>
      <c r="D361" s="244"/>
      <c r="E361" s="244"/>
      <c r="F361" s="244"/>
      <c r="G361" s="244"/>
      <c r="H361" s="244"/>
      <c r="I361" s="244"/>
    </row>
    <row r="362" spans="2:9" ht="10.5" customHeight="1">
      <c r="B362" s="244"/>
      <c r="C362" s="244"/>
      <c r="D362" s="244"/>
      <c r="E362" s="244"/>
      <c r="F362" s="244"/>
      <c r="G362" s="244"/>
      <c r="H362" s="244"/>
      <c r="I362" s="244"/>
    </row>
    <row r="363" spans="2:9" ht="10.5" customHeight="1">
      <c r="B363" s="244"/>
      <c r="C363" s="244"/>
      <c r="D363" s="244"/>
      <c r="E363" s="244"/>
      <c r="F363" s="244"/>
      <c r="G363" s="244"/>
      <c r="H363" s="244"/>
      <c r="I363" s="244"/>
    </row>
    <row r="364" spans="2:9" ht="10.5" customHeight="1">
      <c r="B364" s="244"/>
      <c r="C364" s="244"/>
      <c r="D364" s="244"/>
      <c r="E364" s="244"/>
      <c r="F364" s="244"/>
      <c r="G364" s="244"/>
      <c r="H364" s="244"/>
      <c r="I364" s="244"/>
    </row>
    <row r="365" spans="2:9" ht="10.5" customHeight="1">
      <c r="B365" s="244"/>
      <c r="C365" s="244"/>
      <c r="D365" s="244"/>
      <c r="E365" s="244"/>
      <c r="F365" s="244"/>
      <c r="G365" s="244"/>
      <c r="H365" s="244"/>
      <c r="I365" s="244"/>
    </row>
    <row r="366" spans="2:9" ht="10.5" customHeight="1">
      <c r="B366" s="244"/>
      <c r="C366" s="244"/>
      <c r="D366" s="244"/>
      <c r="E366" s="244"/>
      <c r="F366" s="244"/>
      <c r="G366" s="244"/>
      <c r="H366" s="244"/>
      <c r="I366" s="244"/>
    </row>
    <row r="367" spans="2:9" ht="10.5" customHeight="1">
      <c r="B367" s="244"/>
      <c r="C367" s="244"/>
      <c r="D367" s="244"/>
      <c r="E367" s="244"/>
      <c r="F367" s="244"/>
      <c r="G367" s="244"/>
      <c r="H367" s="244"/>
      <c r="I367" s="244"/>
    </row>
    <row r="368" spans="2:9" ht="10.5" customHeight="1">
      <c r="B368" s="244"/>
      <c r="C368" s="244"/>
      <c r="D368" s="244"/>
      <c r="E368" s="244"/>
      <c r="F368" s="244"/>
      <c r="G368" s="244"/>
      <c r="H368" s="244"/>
      <c r="I368" s="244"/>
    </row>
    <row r="369" spans="2:9" ht="10.5" customHeight="1">
      <c r="B369" s="244"/>
      <c r="C369" s="244"/>
      <c r="D369" s="244"/>
      <c r="E369" s="244"/>
      <c r="F369" s="244"/>
      <c r="G369" s="244"/>
      <c r="H369" s="244"/>
      <c r="I369" s="244"/>
    </row>
    <row r="370" spans="2:9" ht="10.5" customHeight="1">
      <c r="B370" s="244"/>
      <c r="C370" s="244"/>
      <c r="D370" s="244"/>
      <c r="E370" s="244"/>
      <c r="F370" s="244"/>
      <c r="G370" s="244"/>
      <c r="H370" s="244"/>
      <c r="I370" s="244"/>
    </row>
    <row r="371" spans="2:9" ht="10.5" customHeight="1">
      <c r="B371" s="244"/>
      <c r="C371" s="244"/>
      <c r="D371" s="244"/>
      <c r="E371" s="244"/>
      <c r="F371" s="244"/>
      <c r="G371" s="244"/>
      <c r="H371" s="244"/>
      <c r="I371" s="244"/>
    </row>
    <row r="372" spans="2:9" ht="10.5" customHeight="1">
      <c r="B372" s="244"/>
      <c r="C372" s="244"/>
      <c r="D372" s="244"/>
      <c r="E372" s="244"/>
      <c r="F372" s="244"/>
      <c r="G372" s="244"/>
      <c r="H372" s="244"/>
      <c r="I372" s="244"/>
    </row>
    <row r="373" spans="2:9" ht="10.5" customHeight="1">
      <c r="B373" s="244"/>
      <c r="C373" s="244"/>
      <c r="D373" s="244"/>
      <c r="E373" s="244"/>
      <c r="F373" s="244"/>
      <c r="G373" s="244"/>
      <c r="H373" s="244"/>
      <c r="I373" s="244"/>
    </row>
    <row r="374" spans="2:9" ht="10.5" customHeight="1">
      <c r="B374" s="244"/>
      <c r="C374" s="244"/>
      <c r="D374" s="244"/>
      <c r="E374" s="244"/>
      <c r="F374" s="244"/>
      <c r="G374" s="244"/>
      <c r="H374" s="244"/>
      <c r="I374" s="244"/>
    </row>
    <row r="375" spans="2:9" ht="10.5" customHeight="1">
      <c r="B375" s="244"/>
      <c r="C375" s="244"/>
      <c r="D375" s="244"/>
      <c r="E375" s="244"/>
      <c r="F375" s="244"/>
      <c r="G375" s="244"/>
      <c r="H375" s="244"/>
      <c r="I375" s="244"/>
    </row>
    <row r="376" spans="2:9" ht="10.5" customHeight="1">
      <c r="B376" s="244"/>
      <c r="C376" s="244"/>
      <c r="D376" s="244"/>
      <c r="E376" s="244"/>
      <c r="F376" s="244"/>
      <c r="G376" s="244"/>
      <c r="H376" s="244"/>
      <c r="I376" s="244"/>
    </row>
    <row r="377" spans="2:9" ht="10.5" customHeight="1">
      <c r="B377" s="244"/>
      <c r="C377" s="244"/>
      <c r="D377" s="244"/>
      <c r="E377" s="244"/>
      <c r="F377" s="244"/>
      <c r="G377" s="244"/>
      <c r="H377" s="244"/>
      <c r="I377" s="244"/>
    </row>
    <row r="378" spans="2:9" ht="10.5" customHeight="1">
      <c r="B378" s="244"/>
      <c r="C378" s="244"/>
      <c r="D378" s="244"/>
      <c r="E378" s="244"/>
      <c r="F378" s="244"/>
      <c r="G378" s="244"/>
      <c r="H378" s="244"/>
      <c r="I378" s="244"/>
    </row>
    <row r="379" spans="2:9" ht="10.5" customHeight="1">
      <c r="B379" s="244"/>
      <c r="C379" s="244"/>
      <c r="D379" s="244"/>
      <c r="E379" s="244"/>
      <c r="F379" s="244"/>
      <c r="G379" s="244"/>
      <c r="H379" s="244"/>
      <c r="I379" s="244"/>
    </row>
    <row r="380" spans="2:9" ht="10.5" customHeight="1">
      <c r="B380" s="244"/>
      <c r="C380" s="244"/>
      <c r="D380" s="244"/>
      <c r="E380" s="244"/>
      <c r="F380" s="244"/>
      <c r="G380" s="244"/>
      <c r="H380" s="244"/>
      <c r="I380" s="244"/>
    </row>
    <row r="381" spans="2:9" ht="10.5" customHeight="1">
      <c r="B381" s="244"/>
      <c r="C381" s="244"/>
      <c r="D381" s="244"/>
      <c r="E381" s="244"/>
      <c r="F381" s="244"/>
      <c r="G381" s="244"/>
      <c r="H381" s="244"/>
      <c r="I381" s="244"/>
    </row>
    <row r="382" spans="2:9" ht="10.5" customHeight="1">
      <c r="B382" s="244"/>
      <c r="C382" s="244"/>
      <c r="D382" s="244"/>
      <c r="E382" s="244"/>
      <c r="F382" s="244"/>
      <c r="G382" s="244"/>
      <c r="H382" s="244"/>
      <c r="I382" s="244"/>
    </row>
    <row r="383" spans="2:9" ht="10.5" customHeight="1">
      <c r="B383" s="244"/>
      <c r="C383" s="244"/>
      <c r="D383" s="244"/>
      <c r="E383" s="244"/>
      <c r="F383" s="244"/>
      <c r="G383" s="244"/>
      <c r="H383" s="244"/>
      <c r="I383" s="244"/>
    </row>
    <row r="384" spans="2:9" ht="10.5" customHeight="1">
      <c r="B384" s="244"/>
      <c r="C384" s="244"/>
      <c r="D384" s="244"/>
      <c r="E384" s="244"/>
      <c r="F384" s="244"/>
      <c r="G384" s="244"/>
      <c r="H384" s="244"/>
      <c r="I384" s="244"/>
    </row>
    <row r="385" spans="2:9" ht="10.5" customHeight="1">
      <c r="B385" s="244"/>
      <c r="C385" s="244"/>
      <c r="D385" s="244"/>
      <c r="E385" s="244"/>
      <c r="F385" s="244"/>
      <c r="G385" s="244"/>
      <c r="H385" s="244"/>
      <c r="I385" s="244"/>
    </row>
    <row r="386" spans="2:9" ht="10.5" customHeight="1">
      <c r="B386" s="244"/>
      <c r="C386" s="244"/>
      <c r="D386" s="244"/>
      <c r="E386" s="244"/>
      <c r="F386" s="244"/>
      <c r="G386" s="244"/>
      <c r="H386" s="244"/>
      <c r="I386" s="244"/>
    </row>
    <row r="387" spans="2:9" ht="10.5" customHeight="1">
      <c r="B387" s="244"/>
      <c r="C387" s="244"/>
      <c r="D387" s="244"/>
      <c r="E387" s="244"/>
      <c r="F387" s="244"/>
      <c r="G387" s="244"/>
      <c r="H387" s="244"/>
      <c r="I387" s="244"/>
    </row>
    <row r="388" spans="2:9" ht="10.5" customHeight="1">
      <c r="B388" s="244"/>
      <c r="C388" s="244"/>
      <c r="D388" s="244"/>
      <c r="E388" s="244"/>
      <c r="F388" s="244"/>
      <c r="G388" s="244"/>
      <c r="H388" s="244"/>
      <c r="I388" s="244"/>
    </row>
    <row r="389" spans="2:9" ht="10.5" customHeight="1">
      <c r="B389" s="244"/>
      <c r="C389" s="244"/>
      <c r="D389" s="244"/>
      <c r="E389" s="244"/>
      <c r="F389" s="244"/>
      <c r="G389" s="244"/>
      <c r="H389" s="244"/>
      <c r="I389" s="244"/>
    </row>
    <row r="390" spans="2:9" ht="10.5" customHeight="1">
      <c r="B390" s="244"/>
      <c r="C390" s="244"/>
      <c r="D390" s="244"/>
      <c r="E390" s="244"/>
      <c r="F390" s="244"/>
      <c r="G390" s="244"/>
      <c r="H390" s="244"/>
      <c r="I390" s="244"/>
    </row>
    <row r="391" spans="2:9" ht="10.5" customHeight="1">
      <c r="B391" s="244"/>
      <c r="C391" s="244"/>
      <c r="D391" s="244"/>
      <c r="E391" s="244"/>
      <c r="F391" s="244"/>
      <c r="G391" s="244"/>
      <c r="H391" s="244"/>
      <c r="I391" s="244"/>
    </row>
    <row r="392" spans="2:9" ht="10.5" customHeight="1">
      <c r="B392" s="244"/>
      <c r="C392" s="244"/>
      <c r="D392" s="244"/>
      <c r="E392" s="244"/>
      <c r="F392" s="244"/>
      <c r="G392" s="244"/>
      <c r="H392" s="244"/>
      <c r="I392" s="244"/>
    </row>
    <row r="393" spans="2:9" ht="10.5" customHeight="1">
      <c r="B393" s="244"/>
      <c r="C393" s="244"/>
      <c r="D393" s="244"/>
      <c r="E393" s="244"/>
      <c r="F393" s="244"/>
      <c r="G393" s="244"/>
      <c r="H393" s="244"/>
      <c r="I393" s="244"/>
    </row>
    <row r="394" spans="2:9" ht="10.5" customHeight="1">
      <c r="B394" s="244"/>
      <c r="C394" s="244"/>
      <c r="D394" s="244"/>
      <c r="E394" s="244"/>
      <c r="F394" s="244"/>
      <c r="G394" s="244"/>
      <c r="H394" s="244"/>
      <c r="I394" s="244"/>
    </row>
    <row r="395" spans="2:9" ht="10.5" customHeight="1">
      <c r="B395" s="244"/>
      <c r="C395" s="244"/>
      <c r="D395" s="244"/>
      <c r="E395" s="244"/>
      <c r="F395" s="244"/>
      <c r="G395" s="244"/>
      <c r="H395" s="244"/>
      <c r="I395" s="244"/>
    </row>
    <row r="396" spans="2:9" ht="10.5" customHeight="1">
      <c r="B396" s="244"/>
      <c r="C396" s="244"/>
      <c r="D396" s="244"/>
      <c r="E396" s="244"/>
      <c r="F396" s="244"/>
      <c r="G396" s="244"/>
      <c r="H396" s="244"/>
      <c r="I396" s="244"/>
    </row>
    <row r="397" spans="2:9" ht="10.5" customHeight="1">
      <c r="B397" s="244"/>
      <c r="C397" s="244"/>
      <c r="D397" s="244"/>
      <c r="E397" s="244"/>
      <c r="F397" s="244"/>
      <c r="G397" s="244"/>
      <c r="H397" s="244"/>
      <c r="I397" s="244"/>
    </row>
    <row r="398" spans="2:9" ht="10.5" customHeight="1">
      <c r="B398" s="244"/>
      <c r="C398" s="244"/>
      <c r="D398" s="244"/>
      <c r="E398" s="244"/>
      <c r="F398" s="244"/>
      <c r="G398" s="244"/>
      <c r="H398" s="244"/>
      <c r="I398" s="244"/>
    </row>
    <row r="399" spans="2:9" ht="10.5" customHeight="1">
      <c r="B399" s="244"/>
      <c r="C399" s="244"/>
      <c r="D399" s="244"/>
      <c r="E399" s="244"/>
      <c r="F399" s="244"/>
      <c r="G399" s="244"/>
      <c r="H399" s="244"/>
      <c r="I399" s="244"/>
    </row>
    <row r="400" spans="2:9" ht="10.5" customHeight="1">
      <c r="B400" s="244"/>
      <c r="C400" s="244"/>
      <c r="D400" s="244"/>
      <c r="E400" s="244"/>
      <c r="F400" s="244"/>
      <c r="G400" s="244"/>
      <c r="H400" s="244"/>
      <c r="I400" s="244"/>
    </row>
    <row r="401" spans="2:9" ht="10.5" customHeight="1">
      <c r="B401" s="244"/>
      <c r="C401" s="244"/>
      <c r="D401" s="244"/>
      <c r="E401" s="244"/>
      <c r="F401" s="244"/>
      <c r="G401" s="244"/>
      <c r="H401" s="244"/>
      <c r="I401" s="244"/>
    </row>
    <row r="402" spans="2:9" ht="10.5" customHeight="1">
      <c r="B402" s="244"/>
      <c r="C402" s="244"/>
      <c r="D402" s="244"/>
      <c r="E402" s="244"/>
      <c r="F402" s="244"/>
      <c r="G402" s="244"/>
      <c r="H402" s="244"/>
      <c r="I402" s="244"/>
    </row>
    <row r="403" spans="2:9" ht="10.5" customHeight="1">
      <c r="B403" s="244"/>
      <c r="C403" s="244"/>
      <c r="D403" s="244"/>
      <c r="E403" s="244"/>
      <c r="F403" s="244"/>
      <c r="G403" s="244"/>
      <c r="H403" s="244"/>
      <c r="I403" s="244"/>
    </row>
    <row r="404" spans="2:9" ht="10.5" customHeight="1">
      <c r="B404" s="244"/>
      <c r="C404" s="244"/>
      <c r="D404" s="244"/>
      <c r="E404" s="244"/>
      <c r="F404" s="244"/>
      <c r="G404" s="244"/>
      <c r="H404" s="244"/>
      <c r="I404" s="244"/>
    </row>
    <row r="405" spans="2:9" ht="10.5" customHeight="1">
      <c r="B405" s="244"/>
      <c r="C405" s="244"/>
      <c r="D405" s="244"/>
      <c r="E405" s="244"/>
      <c r="F405" s="244"/>
      <c r="G405" s="244"/>
      <c r="H405" s="244"/>
      <c r="I405" s="244"/>
    </row>
    <row r="406" spans="2:9" ht="10.5" customHeight="1">
      <c r="B406" s="244"/>
      <c r="C406" s="244"/>
      <c r="D406" s="244"/>
      <c r="E406" s="244"/>
      <c r="F406" s="244"/>
      <c r="G406" s="244"/>
      <c r="H406" s="244"/>
      <c r="I406" s="244"/>
    </row>
    <row r="407" spans="2:9" ht="10.5" customHeight="1">
      <c r="B407" s="244"/>
      <c r="C407" s="244"/>
      <c r="D407" s="244"/>
      <c r="E407" s="244"/>
      <c r="F407" s="244"/>
      <c r="G407" s="244"/>
      <c r="H407" s="244"/>
      <c r="I407" s="244"/>
    </row>
    <row r="408" spans="2:9" ht="10.5" customHeight="1">
      <c r="B408" s="244"/>
      <c r="C408" s="244"/>
      <c r="D408" s="244"/>
      <c r="E408" s="244"/>
      <c r="F408" s="244"/>
      <c r="G408" s="244"/>
      <c r="H408" s="244"/>
      <c r="I408" s="244"/>
    </row>
    <row r="409" spans="2:9" ht="10.5" customHeight="1">
      <c r="B409" s="244"/>
      <c r="C409" s="244"/>
      <c r="D409" s="244"/>
      <c r="E409" s="244"/>
      <c r="F409" s="244"/>
      <c r="G409" s="244"/>
      <c r="H409" s="244"/>
      <c r="I409" s="244"/>
    </row>
    <row r="410" spans="2:9" ht="10.5" customHeight="1">
      <c r="B410" s="244"/>
      <c r="C410" s="244"/>
      <c r="D410" s="244"/>
      <c r="E410" s="244"/>
      <c r="F410" s="244"/>
      <c r="G410" s="244"/>
      <c r="H410" s="244"/>
      <c r="I410" s="244"/>
    </row>
    <row r="411" spans="2:9" ht="10.5" customHeight="1">
      <c r="B411" s="244"/>
      <c r="C411" s="244"/>
      <c r="D411" s="244"/>
      <c r="E411" s="244"/>
      <c r="F411" s="244"/>
      <c r="G411" s="244"/>
      <c r="H411" s="244"/>
      <c r="I411" s="244"/>
    </row>
    <row r="412" spans="2:9" ht="10.5" customHeight="1">
      <c r="B412" s="244"/>
      <c r="C412" s="244"/>
      <c r="D412" s="244"/>
      <c r="E412" s="244"/>
      <c r="F412" s="244"/>
      <c r="G412" s="244"/>
      <c r="H412" s="244"/>
      <c r="I412" s="244"/>
    </row>
    <row r="413" spans="2:9" ht="10.5" customHeight="1">
      <c r="B413" s="244"/>
      <c r="C413" s="244"/>
      <c r="D413" s="244"/>
      <c r="E413" s="244"/>
      <c r="F413" s="244"/>
      <c r="G413" s="244"/>
      <c r="H413" s="244"/>
      <c r="I413" s="244"/>
    </row>
    <row r="414" spans="2:9" ht="10.5" customHeight="1">
      <c r="B414" s="244"/>
      <c r="C414" s="244"/>
      <c r="D414" s="244"/>
      <c r="E414" s="244"/>
      <c r="F414" s="244"/>
      <c r="G414" s="244"/>
      <c r="H414" s="244"/>
      <c r="I414" s="244"/>
    </row>
    <row r="415" spans="2:9" ht="10.5" customHeight="1">
      <c r="B415" s="244"/>
      <c r="C415" s="244"/>
      <c r="D415" s="244"/>
      <c r="E415" s="244"/>
      <c r="F415" s="244"/>
      <c r="G415" s="244"/>
      <c r="H415" s="244"/>
      <c r="I415" s="244"/>
    </row>
    <row r="416" spans="2:9" ht="10.5" customHeight="1">
      <c r="B416" s="244"/>
      <c r="C416" s="244"/>
      <c r="D416" s="244"/>
      <c r="E416" s="244"/>
      <c r="F416" s="244"/>
      <c r="G416" s="244"/>
      <c r="H416" s="244"/>
      <c r="I416" s="244"/>
    </row>
    <row r="417" spans="2:9" ht="10.5" customHeight="1">
      <c r="B417" s="244"/>
      <c r="C417" s="244"/>
      <c r="D417" s="244"/>
      <c r="E417" s="244"/>
      <c r="F417" s="244"/>
      <c r="G417" s="244"/>
      <c r="H417" s="244"/>
      <c r="I417" s="244"/>
    </row>
    <row r="418" spans="2:9" ht="10.5" customHeight="1">
      <c r="B418" s="244"/>
      <c r="C418" s="244"/>
      <c r="D418" s="244"/>
      <c r="E418" s="244"/>
      <c r="F418" s="244"/>
      <c r="G418" s="244"/>
      <c r="H418" s="244"/>
      <c r="I418" s="244"/>
    </row>
    <row r="419" spans="2:9" ht="10.5" customHeight="1">
      <c r="B419" s="244"/>
      <c r="C419" s="244"/>
      <c r="D419" s="244"/>
      <c r="E419" s="244"/>
      <c r="F419" s="244"/>
      <c r="G419" s="244"/>
      <c r="H419" s="244"/>
      <c r="I419" s="244"/>
    </row>
    <row r="420" spans="2:9" ht="10.5" customHeight="1">
      <c r="B420" s="244"/>
      <c r="C420" s="244"/>
      <c r="D420" s="244"/>
      <c r="E420" s="244"/>
      <c r="F420" s="244"/>
      <c r="G420" s="244"/>
      <c r="H420" s="244"/>
      <c r="I420" s="244"/>
    </row>
    <row r="421" spans="2:9" ht="10.5" customHeight="1">
      <c r="B421" s="244"/>
      <c r="C421" s="244"/>
      <c r="D421" s="244"/>
      <c r="E421" s="244"/>
      <c r="F421" s="244"/>
      <c r="G421" s="244"/>
      <c r="H421" s="244"/>
      <c r="I421" s="244"/>
    </row>
    <row r="422" spans="2:9" ht="10.5" customHeight="1">
      <c r="B422" s="244"/>
      <c r="C422" s="244"/>
      <c r="D422" s="244"/>
      <c r="E422" s="244"/>
      <c r="F422" s="244"/>
      <c r="G422" s="244"/>
      <c r="H422" s="244"/>
      <c r="I422" s="244"/>
    </row>
    <row r="423" spans="2:9" ht="10.5" customHeight="1">
      <c r="B423" s="244"/>
      <c r="C423" s="244"/>
      <c r="D423" s="244"/>
      <c r="E423" s="244"/>
      <c r="F423" s="244"/>
      <c r="G423" s="244"/>
      <c r="H423" s="244"/>
      <c r="I423" s="244"/>
    </row>
    <row r="424" spans="2:9" ht="10.5" customHeight="1">
      <c r="B424" s="244"/>
      <c r="C424" s="244"/>
      <c r="D424" s="244"/>
      <c r="E424" s="244"/>
      <c r="F424" s="244"/>
      <c r="G424" s="244"/>
      <c r="H424" s="244"/>
      <c r="I424" s="244"/>
    </row>
    <row r="425" spans="2:9" ht="10.5" customHeight="1">
      <c r="B425" s="244"/>
      <c r="C425" s="244"/>
      <c r="D425" s="244"/>
      <c r="E425" s="244"/>
      <c r="F425" s="244"/>
      <c r="G425" s="244"/>
      <c r="H425" s="244"/>
      <c r="I425" s="244"/>
    </row>
    <row r="426" spans="2:9" ht="10.5" customHeight="1">
      <c r="B426" s="244"/>
      <c r="C426" s="244"/>
      <c r="D426" s="244"/>
      <c r="E426" s="244"/>
      <c r="F426" s="244"/>
      <c r="G426" s="244"/>
      <c r="H426" s="244"/>
      <c r="I426" s="244"/>
    </row>
    <row r="427" spans="2:9" ht="10.5" customHeight="1">
      <c r="B427" s="244"/>
      <c r="C427" s="244"/>
      <c r="D427" s="244"/>
      <c r="E427" s="244"/>
      <c r="F427" s="244"/>
      <c r="G427" s="244"/>
      <c r="H427" s="244"/>
      <c r="I427" s="244"/>
    </row>
    <row r="428" spans="2:9" ht="10.5" customHeight="1">
      <c r="B428" s="244"/>
      <c r="C428" s="244"/>
      <c r="D428" s="244"/>
      <c r="E428" s="244"/>
      <c r="F428" s="244"/>
      <c r="G428" s="244"/>
      <c r="H428" s="244"/>
      <c r="I428" s="244"/>
    </row>
    <row r="429" spans="2:9" ht="10.5" customHeight="1">
      <c r="B429" s="244"/>
      <c r="C429" s="244"/>
      <c r="D429" s="244"/>
      <c r="E429" s="244"/>
      <c r="F429" s="244"/>
      <c r="G429" s="244"/>
      <c r="H429" s="244"/>
      <c r="I429" s="244"/>
    </row>
    <row r="430" spans="2:9" ht="10.5" customHeight="1">
      <c r="B430" s="244"/>
      <c r="C430" s="244"/>
      <c r="D430" s="244"/>
      <c r="E430" s="244"/>
      <c r="F430" s="244"/>
      <c r="G430" s="244"/>
      <c r="H430" s="244"/>
      <c r="I430" s="244"/>
    </row>
    <row r="431" spans="2:9" ht="10.5" customHeight="1">
      <c r="B431" s="244"/>
      <c r="C431" s="244"/>
      <c r="D431" s="244"/>
      <c r="E431" s="244"/>
      <c r="F431" s="244"/>
      <c r="G431" s="244"/>
      <c r="H431" s="244"/>
      <c r="I431" s="244"/>
    </row>
    <row r="432" spans="2:9" ht="10.5" customHeight="1">
      <c r="B432" s="244"/>
      <c r="C432" s="244"/>
      <c r="D432" s="244"/>
      <c r="E432" s="244"/>
      <c r="F432" s="244"/>
      <c r="G432" s="244"/>
      <c r="H432" s="244"/>
      <c r="I432" s="244"/>
    </row>
    <row r="433" spans="2:9" ht="10.5" customHeight="1">
      <c r="B433" s="244"/>
      <c r="C433" s="244"/>
      <c r="D433" s="244"/>
      <c r="E433" s="244"/>
      <c r="F433" s="244"/>
      <c r="G433" s="244"/>
      <c r="H433" s="244"/>
      <c r="I433" s="244"/>
    </row>
    <row r="434" spans="2:9" ht="10.5" customHeight="1">
      <c r="B434" s="244"/>
      <c r="C434" s="244"/>
      <c r="D434" s="244"/>
      <c r="E434" s="244"/>
      <c r="F434" s="244"/>
      <c r="G434" s="244"/>
      <c r="H434" s="244"/>
      <c r="I434" s="244"/>
    </row>
    <row r="435" spans="2:9" ht="10.5" customHeight="1">
      <c r="B435" s="244"/>
      <c r="C435" s="244"/>
      <c r="D435" s="244"/>
      <c r="E435" s="244"/>
      <c r="F435" s="244"/>
      <c r="G435" s="244"/>
      <c r="H435" s="244"/>
      <c r="I435" s="244"/>
    </row>
    <row r="436" spans="2:9" ht="10.5" customHeight="1">
      <c r="B436" s="244"/>
      <c r="C436" s="244"/>
      <c r="D436" s="244"/>
      <c r="E436" s="244"/>
      <c r="F436" s="244"/>
      <c r="G436" s="244"/>
      <c r="H436" s="244"/>
      <c r="I436" s="244"/>
    </row>
    <row r="437" spans="2:9" ht="10.5" customHeight="1">
      <c r="B437" s="244"/>
      <c r="C437" s="244"/>
      <c r="D437" s="244"/>
      <c r="E437" s="244"/>
      <c r="F437" s="244"/>
      <c r="G437" s="244"/>
      <c r="H437" s="244"/>
      <c r="I437" s="244"/>
    </row>
    <row r="438" spans="2:9" ht="10.5" customHeight="1">
      <c r="B438" s="244"/>
      <c r="C438" s="244"/>
      <c r="D438" s="244"/>
      <c r="E438" s="244"/>
      <c r="F438" s="244"/>
      <c r="G438" s="244"/>
      <c r="H438" s="244"/>
      <c r="I438" s="244"/>
    </row>
    <row r="439" spans="2:9" ht="10.5" customHeight="1">
      <c r="B439" s="244"/>
      <c r="C439" s="244"/>
      <c r="D439" s="244"/>
      <c r="E439" s="244"/>
      <c r="F439" s="244"/>
      <c r="G439" s="244"/>
      <c r="H439" s="244"/>
      <c r="I439" s="244"/>
    </row>
    <row r="440" spans="2:9" ht="10.5" customHeight="1">
      <c r="B440" s="244"/>
      <c r="C440" s="244"/>
      <c r="D440" s="244"/>
      <c r="E440" s="244"/>
      <c r="F440" s="244"/>
      <c r="G440" s="244"/>
      <c r="H440" s="244"/>
      <c r="I440" s="244"/>
    </row>
    <row r="441" spans="2:9" ht="10.5" customHeight="1">
      <c r="B441" s="244"/>
      <c r="C441" s="244"/>
      <c r="D441" s="244"/>
      <c r="E441" s="244"/>
      <c r="F441" s="244"/>
      <c r="G441" s="244"/>
      <c r="H441" s="244"/>
      <c r="I441" s="244"/>
    </row>
    <row r="442" spans="2:9" ht="10.5" customHeight="1">
      <c r="B442" s="244"/>
      <c r="C442" s="244"/>
      <c r="D442" s="244"/>
      <c r="E442" s="244"/>
      <c r="F442" s="244"/>
      <c r="G442" s="244"/>
      <c r="H442" s="244"/>
      <c r="I442" s="244"/>
    </row>
    <row r="443" spans="2:9" ht="10.5" customHeight="1">
      <c r="B443" s="244"/>
      <c r="C443" s="244"/>
      <c r="D443" s="244"/>
      <c r="E443" s="244"/>
      <c r="F443" s="244"/>
      <c r="G443" s="244"/>
      <c r="H443" s="244"/>
      <c r="I443" s="244"/>
    </row>
    <row r="444" spans="2:9" ht="10.5" customHeight="1">
      <c r="B444" s="244"/>
      <c r="C444" s="244"/>
      <c r="D444" s="244"/>
      <c r="E444" s="244"/>
      <c r="F444" s="244"/>
      <c r="G444" s="244"/>
      <c r="H444" s="244"/>
      <c r="I444" s="244"/>
    </row>
    <row r="445" spans="2:9" ht="10.5" customHeight="1">
      <c r="B445" s="244"/>
      <c r="C445" s="244"/>
      <c r="D445" s="244"/>
      <c r="E445" s="244"/>
      <c r="F445" s="244"/>
      <c r="G445" s="244"/>
      <c r="H445" s="244"/>
      <c r="I445" s="244"/>
    </row>
    <row r="446" spans="2:9" ht="10.5" customHeight="1">
      <c r="B446" s="244"/>
      <c r="C446" s="244"/>
      <c r="D446" s="244"/>
      <c r="E446" s="244"/>
      <c r="F446" s="244"/>
      <c r="G446" s="244"/>
      <c r="H446" s="244"/>
      <c r="I446" s="244"/>
    </row>
    <row r="447" spans="2:9" ht="10.5" customHeight="1">
      <c r="B447" s="244"/>
      <c r="C447" s="244"/>
      <c r="D447" s="244"/>
      <c r="E447" s="244"/>
      <c r="F447" s="244"/>
      <c r="G447" s="244"/>
      <c r="H447" s="244"/>
      <c r="I447" s="244"/>
    </row>
    <row r="448" spans="2:9" ht="10.5" customHeight="1">
      <c r="B448" s="244"/>
      <c r="C448" s="244"/>
      <c r="D448" s="244"/>
      <c r="E448" s="244"/>
      <c r="F448" s="244"/>
      <c r="G448" s="244"/>
      <c r="H448" s="244"/>
      <c r="I448" s="244"/>
    </row>
    <row r="449" spans="2:9" ht="10.5" customHeight="1">
      <c r="B449" s="244"/>
      <c r="C449" s="244"/>
      <c r="D449" s="244"/>
      <c r="E449" s="244"/>
      <c r="F449" s="244"/>
      <c r="G449" s="244"/>
      <c r="H449" s="244"/>
      <c r="I449" s="244"/>
    </row>
    <row r="450" spans="2:9" ht="10.5" customHeight="1">
      <c r="B450" s="244"/>
      <c r="C450" s="244"/>
      <c r="D450" s="244"/>
      <c r="E450" s="244"/>
      <c r="F450" s="244"/>
      <c r="G450" s="244"/>
      <c r="H450" s="244"/>
      <c r="I450" s="244"/>
    </row>
    <row r="451" spans="2:9" ht="10.5" customHeight="1">
      <c r="B451" s="244"/>
      <c r="C451" s="244"/>
      <c r="D451" s="244"/>
      <c r="E451" s="244"/>
      <c r="F451" s="244"/>
      <c r="G451" s="244"/>
      <c r="H451" s="244"/>
      <c r="I451" s="244"/>
    </row>
    <row r="452" spans="2:9" ht="10.5" customHeight="1">
      <c r="B452" s="244"/>
      <c r="C452" s="244"/>
      <c r="D452" s="244"/>
      <c r="E452" s="244"/>
      <c r="F452" s="244"/>
      <c r="G452" s="244"/>
      <c r="H452" s="244"/>
      <c r="I452" s="244"/>
    </row>
    <row r="453" spans="2:9" ht="10.5" customHeight="1">
      <c r="B453" s="244"/>
      <c r="C453" s="244"/>
      <c r="D453" s="244"/>
      <c r="E453" s="244"/>
      <c r="F453" s="244"/>
      <c r="G453" s="244"/>
      <c r="H453" s="244"/>
      <c r="I453" s="244"/>
    </row>
    <row r="454" spans="2:9" ht="10.5" customHeight="1">
      <c r="B454" s="244"/>
      <c r="C454" s="244"/>
      <c r="D454" s="244"/>
      <c r="E454" s="244"/>
      <c r="F454" s="244"/>
      <c r="G454" s="244"/>
      <c r="H454" s="244"/>
      <c r="I454" s="244"/>
    </row>
    <row r="455" spans="2:9" ht="10.5" customHeight="1">
      <c r="B455" s="244"/>
      <c r="C455" s="244"/>
      <c r="D455" s="244"/>
      <c r="E455" s="244"/>
      <c r="F455" s="244"/>
      <c r="G455" s="244"/>
      <c r="H455" s="244"/>
      <c r="I455" s="244"/>
    </row>
    <row r="456" spans="2:9" ht="10.5" customHeight="1">
      <c r="B456" s="244"/>
      <c r="C456" s="244"/>
      <c r="D456" s="244"/>
      <c r="E456" s="244"/>
      <c r="F456" s="244"/>
      <c r="G456" s="244"/>
      <c r="H456" s="244"/>
      <c r="I456" s="244"/>
    </row>
    <row r="457" spans="2:9" ht="10.5" customHeight="1">
      <c r="B457" s="244"/>
      <c r="C457" s="244"/>
      <c r="D457" s="244"/>
      <c r="E457" s="244"/>
      <c r="F457" s="244"/>
      <c r="G457" s="244"/>
      <c r="H457" s="244"/>
      <c r="I457" s="244"/>
    </row>
    <row r="458" spans="2:9" ht="10.5" customHeight="1">
      <c r="B458" s="244"/>
      <c r="C458" s="244"/>
      <c r="D458" s="244"/>
      <c r="E458" s="244"/>
      <c r="F458" s="244"/>
      <c r="G458" s="244"/>
      <c r="H458" s="244"/>
      <c r="I458" s="244"/>
    </row>
    <row r="459" spans="2:9" ht="10.5" customHeight="1">
      <c r="B459" s="244"/>
      <c r="C459" s="244"/>
      <c r="D459" s="244"/>
      <c r="E459" s="244"/>
      <c r="F459" s="244"/>
      <c r="G459" s="244"/>
      <c r="H459" s="244"/>
      <c r="I459" s="244"/>
    </row>
    <row r="460" spans="2:9" ht="10.5" customHeight="1">
      <c r="B460" s="244"/>
      <c r="C460" s="244"/>
      <c r="D460" s="244"/>
      <c r="E460" s="244"/>
      <c r="F460" s="244"/>
      <c r="G460" s="244"/>
      <c r="H460" s="244"/>
      <c r="I460" s="244"/>
    </row>
    <row r="461" spans="2:9" ht="10.5" customHeight="1">
      <c r="B461" s="244"/>
      <c r="C461" s="244"/>
      <c r="D461" s="244"/>
      <c r="E461" s="244"/>
      <c r="F461" s="244"/>
      <c r="G461" s="244"/>
      <c r="H461" s="244"/>
      <c r="I461" s="244"/>
    </row>
    <row r="462" spans="2:9" ht="10.5" customHeight="1">
      <c r="B462" s="244"/>
      <c r="C462" s="244"/>
      <c r="D462" s="244"/>
      <c r="E462" s="244"/>
      <c r="F462" s="244"/>
      <c r="G462" s="244"/>
      <c r="H462" s="244"/>
      <c r="I462" s="244"/>
    </row>
    <row r="463" spans="2:9" ht="10.5" customHeight="1">
      <c r="B463" s="244"/>
      <c r="C463" s="244"/>
      <c r="D463" s="244"/>
      <c r="E463" s="244"/>
      <c r="F463" s="244"/>
      <c r="G463" s="244"/>
      <c r="H463" s="244"/>
      <c r="I463" s="244"/>
    </row>
    <row r="464" spans="2:9" ht="10.5" customHeight="1">
      <c r="B464" s="244"/>
      <c r="C464" s="244"/>
      <c r="D464" s="244"/>
      <c r="E464" s="244"/>
      <c r="F464" s="244"/>
      <c r="G464" s="244"/>
      <c r="H464" s="244"/>
      <c r="I464" s="244"/>
    </row>
    <row r="465" spans="2:9" ht="10.5" customHeight="1">
      <c r="B465" s="244"/>
      <c r="C465" s="244"/>
      <c r="D465" s="244"/>
      <c r="E465" s="244"/>
      <c r="F465" s="244"/>
      <c r="G465" s="244"/>
      <c r="H465" s="244"/>
      <c r="I465" s="244"/>
    </row>
    <row r="466" spans="2:9" ht="10.5" customHeight="1">
      <c r="B466" s="244"/>
      <c r="C466" s="244"/>
      <c r="D466" s="244"/>
      <c r="E466" s="244"/>
      <c r="F466" s="244"/>
      <c r="G466" s="244"/>
      <c r="H466" s="244"/>
      <c r="I466" s="244"/>
    </row>
    <row r="467" spans="2:9" ht="10.5" customHeight="1">
      <c r="B467" s="244"/>
      <c r="C467" s="244"/>
      <c r="D467" s="244"/>
      <c r="E467" s="244"/>
      <c r="F467" s="244"/>
      <c r="G467" s="244"/>
      <c r="H467" s="244"/>
      <c r="I467" s="244"/>
    </row>
    <row r="468" spans="2:9" ht="10.5" customHeight="1">
      <c r="B468" s="244"/>
      <c r="C468" s="244"/>
      <c r="D468" s="244"/>
      <c r="E468" s="244"/>
      <c r="F468" s="244"/>
      <c r="G468" s="244"/>
      <c r="H468" s="244"/>
      <c r="I468" s="244"/>
    </row>
    <row r="469" spans="2:9" ht="10.5" customHeight="1">
      <c r="B469" s="244"/>
      <c r="C469" s="244"/>
      <c r="D469" s="244"/>
      <c r="E469" s="244"/>
      <c r="F469" s="244"/>
      <c r="G469" s="244"/>
      <c r="H469" s="244"/>
      <c r="I469" s="244"/>
    </row>
    <row r="470" spans="2:9" ht="10.5" customHeight="1">
      <c r="B470" s="244"/>
      <c r="C470" s="244"/>
      <c r="D470" s="244"/>
      <c r="E470" s="244"/>
      <c r="F470" s="244"/>
      <c r="G470" s="244"/>
      <c r="H470" s="244"/>
      <c r="I470" s="244"/>
    </row>
    <row r="471" spans="2:9" ht="10.5" customHeight="1">
      <c r="B471" s="244"/>
      <c r="C471" s="244"/>
      <c r="D471" s="244"/>
      <c r="E471" s="244"/>
      <c r="F471" s="244"/>
      <c r="G471" s="244"/>
      <c r="H471" s="244"/>
      <c r="I471" s="244"/>
    </row>
    <row r="472" spans="2:9" ht="10.5" customHeight="1">
      <c r="B472" s="244"/>
      <c r="C472" s="244"/>
      <c r="D472" s="244"/>
      <c r="E472" s="244"/>
      <c r="F472" s="244"/>
      <c r="G472" s="244"/>
      <c r="H472" s="244"/>
      <c r="I472" s="244"/>
    </row>
    <row r="473" spans="2:9" ht="10.5" customHeight="1">
      <c r="B473" s="244"/>
      <c r="C473" s="244"/>
      <c r="D473" s="244"/>
      <c r="E473" s="244"/>
      <c r="F473" s="244"/>
      <c r="G473" s="244"/>
      <c r="H473" s="244"/>
      <c r="I473" s="244"/>
    </row>
    <row r="474" spans="2:9" ht="10.5" customHeight="1">
      <c r="B474" s="244"/>
      <c r="C474" s="244"/>
      <c r="D474" s="244"/>
      <c r="E474" s="244"/>
      <c r="F474" s="244"/>
      <c r="G474" s="244"/>
      <c r="H474" s="244"/>
      <c r="I474" s="244"/>
    </row>
    <row r="475" spans="2:9" ht="10.5" customHeight="1">
      <c r="B475" s="244"/>
      <c r="C475" s="244"/>
      <c r="D475" s="244"/>
      <c r="E475" s="244"/>
      <c r="F475" s="244"/>
      <c r="G475" s="244"/>
      <c r="H475" s="244"/>
      <c r="I475" s="244"/>
    </row>
    <row r="476" spans="2:9" ht="10.5" customHeight="1">
      <c r="B476" s="244"/>
      <c r="C476" s="244"/>
      <c r="D476" s="244"/>
      <c r="E476" s="244"/>
      <c r="F476" s="244"/>
      <c r="G476" s="244"/>
      <c r="H476" s="244"/>
      <c r="I476" s="244"/>
    </row>
    <row r="477" spans="2:9" ht="10.5" customHeight="1">
      <c r="B477" s="244"/>
      <c r="C477" s="244"/>
      <c r="D477" s="244"/>
      <c r="E477" s="244"/>
      <c r="F477" s="244"/>
      <c r="G477" s="244"/>
      <c r="H477" s="244"/>
      <c r="I477" s="244"/>
    </row>
    <row r="478" spans="2:9" ht="10.5" customHeight="1">
      <c r="B478" s="244"/>
      <c r="C478" s="244"/>
      <c r="D478" s="244"/>
      <c r="E478" s="244"/>
      <c r="F478" s="244"/>
      <c r="G478" s="244"/>
      <c r="H478" s="244"/>
      <c r="I478" s="244"/>
    </row>
    <row r="479" spans="2:9" ht="10.5" customHeight="1">
      <c r="B479" s="244"/>
      <c r="C479" s="244"/>
      <c r="D479" s="244"/>
      <c r="E479" s="244"/>
      <c r="F479" s="244"/>
      <c r="G479" s="244"/>
      <c r="H479" s="244"/>
      <c r="I479" s="244"/>
    </row>
    <row r="480" spans="2:9" ht="10.5" customHeight="1">
      <c r="B480" s="244"/>
      <c r="C480" s="244"/>
      <c r="D480" s="244"/>
      <c r="E480" s="244"/>
      <c r="F480" s="244"/>
      <c r="G480" s="244"/>
      <c r="H480" s="244"/>
      <c r="I480" s="244"/>
    </row>
    <row r="481" spans="2:9" ht="10.5" customHeight="1">
      <c r="B481" s="244"/>
      <c r="C481" s="244"/>
      <c r="D481" s="244"/>
      <c r="E481" s="244"/>
      <c r="F481" s="244"/>
      <c r="G481" s="244"/>
      <c r="H481" s="244"/>
      <c r="I481" s="244"/>
    </row>
    <row r="482" spans="2:9" ht="10.5" customHeight="1">
      <c r="B482" s="244"/>
      <c r="C482" s="244"/>
      <c r="D482" s="244"/>
      <c r="E482" s="244"/>
      <c r="F482" s="244"/>
      <c r="G482" s="244"/>
      <c r="H482" s="244"/>
      <c r="I482" s="244"/>
    </row>
    <row r="483" spans="2:9" ht="10.5" customHeight="1">
      <c r="B483" s="244"/>
      <c r="C483" s="244"/>
      <c r="D483" s="244"/>
      <c r="E483" s="244"/>
      <c r="F483" s="244"/>
      <c r="G483" s="244"/>
      <c r="H483" s="244"/>
      <c r="I483" s="244"/>
    </row>
    <row r="484" spans="2:9" ht="10.5" customHeight="1">
      <c r="B484" s="244"/>
      <c r="C484" s="244"/>
      <c r="D484" s="244"/>
      <c r="E484" s="244"/>
      <c r="F484" s="244"/>
      <c r="G484" s="244"/>
      <c r="H484" s="244"/>
      <c r="I484" s="244"/>
    </row>
    <row r="485" spans="2:9" ht="10.5" customHeight="1">
      <c r="B485" s="244"/>
      <c r="C485" s="244"/>
      <c r="D485" s="244"/>
      <c r="E485" s="244"/>
      <c r="F485" s="244"/>
      <c r="G485" s="244"/>
      <c r="H485" s="244"/>
      <c r="I485" s="244"/>
    </row>
    <row r="486" spans="2:9" ht="10.5" customHeight="1">
      <c r="B486" s="244"/>
      <c r="C486" s="244"/>
      <c r="D486" s="244"/>
      <c r="E486" s="244"/>
      <c r="F486" s="244"/>
      <c r="G486" s="244"/>
      <c r="H486" s="244"/>
      <c r="I486" s="244"/>
    </row>
    <row r="487" spans="2:9" ht="10.5" customHeight="1">
      <c r="B487" s="244"/>
      <c r="C487" s="244"/>
      <c r="D487" s="244"/>
      <c r="E487" s="244"/>
      <c r="F487" s="244"/>
      <c r="G487" s="244"/>
      <c r="H487" s="244"/>
      <c r="I487" s="244"/>
    </row>
    <row r="488" spans="2:9" ht="10.5" customHeight="1">
      <c r="B488" s="244"/>
      <c r="C488" s="244"/>
      <c r="D488" s="244"/>
      <c r="E488" s="244"/>
      <c r="F488" s="244"/>
      <c r="G488" s="244"/>
      <c r="H488" s="244"/>
      <c r="I488" s="244"/>
    </row>
    <row r="489" spans="2:9" ht="10.5" customHeight="1">
      <c r="B489" s="244"/>
      <c r="C489" s="244"/>
      <c r="D489" s="244"/>
      <c r="E489" s="244"/>
      <c r="F489" s="244"/>
      <c r="G489" s="244"/>
      <c r="H489" s="244"/>
      <c r="I489" s="244"/>
    </row>
    <row r="490" spans="2:9" ht="10.5" customHeight="1">
      <c r="B490" s="244"/>
      <c r="C490" s="244"/>
      <c r="D490" s="244"/>
      <c r="E490" s="244"/>
      <c r="F490" s="244"/>
      <c r="G490" s="244"/>
      <c r="H490" s="244"/>
      <c r="I490" s="244"/>
    </row>
    <row r="491" spans="2:9" ht="10.5" customHeight="1">
      <c r="B491" s="244"/>
      <c r="C491" s="244"/>
      <c r="D491" s="244"/>
      <c r="E491" s="244"/>
      <c r="F491" s="244"/>
      <c r="G491" s="244"/>
      <c r="H491" s="244"/>
      <c r="I491" s="244"/>
    </row>
    <row r="492" spans="2:9" ht="10.5" customHeight="1">
      <c r="B492" s="244"/>
      <c r="C492" s="244"/>
      <c r="D492" s="244"/>
      <c r="E492" s="244"/>
      <c r="F492" s="244"/>
      <c r="G492" s="244"/>
      <c r="H492" s="244"/>
      <c r="I492" s="244"/>
    </row>
    <row r="493" spans="2:9" ht="10.5" customHeight="1">
      <c r="B493" s="244"/>
      <c r="C493" s="244"/>
      <c r="D493" s="244"/>
      <c r="E493" s="244"/>
      <c r="F493" s="244"/>
      <c r="G493" s="244"/>
      <c r="H493" s="244"/>
      <c r="I493" s="244"/>
    </row>
    <row r="494" spans="2:9" ht="10.5" customHeight="1">
      <c r="B494" s="244"/>
      <c r="C494" s="244"/>
      <c r="D494" s="244"/>
      <c r="E494" s="244"/>
      <c r="F494" s="244"/>
      <c r="G494" s="244"/>
      <c r="H494" s="244"/>
      <c r="I494" s="244"/>
    </row>
    <row r="495" spans="2:9" ht="10.5" customHeight="1">
      <c r="B495" s="244"/>
      <c r="C495" s="244"/>
      <c r="D495" s="244"/>
      <c r="E495" s="244"/>
      <c r="F495" s="244"/>
      <c r="G495" s="244"/>
      <c r="H495" s="244"/>
      <c r="I495" s="244"/>
    </row>
    <row r="496" spans="2:9" ht="10.5" customHeight="1">
      <c r="B496" s="244"/>
      <c r="C496" s="244"/>
      <c r="D496" s="244"/>
      <c r="E496" s="244"/>
      <c r="F496" s="244"/>
      <c r="G496" s="244"/>
      <c r="H496" s="244"/>
      <c r="I496" s="244"/>
    </row>
    <row r="497" spans="2:9" ht="10.5" customHeight="1">
      <c r="B497" s="244"/>
      <c r="C497" s="244"/>
      <c r="D497" s="244"/>
      <c r="E497" s="244"/>
      <c r="F497" s="244"/>
      <c r="G497" s="244"/>
      <c r="H497" s="244"/>
      <c r="I497" s="244"/>
    </row>
    <row r="498" spans="2:9" ht="10.5" customHeight="1">
      <c r="B498" s="244"/>
      <c r="C498" s="244"/>
      <c r="D498" s="244"/>
      <c r="E498" s="244"/>
      <c r="F498" s="244"/>
      <c r="G498" s="244"/>
      <c r="H498" s="244"/>
      <c r="I498" s="244"/>
    </row>
    <row r="499" spans="2:9" ht="10.5" customHeight="1">
      <c r="B499" s="244"/>
      <c r="C499" s="244"/>
      <c r="D499" s="244"/>
      <c r="E499" s="244"/>
      <c r="F499" s="244"/>
      <c r="G499" s="244"/>
      <c r="H499" s="244"/>
      <c r="I499" s="244"/>
    </row>
    <row r="500" spans="2:9" ht="10.5" customHeight="1">
      <c r="B500" s="244"/>
      <c r="C500" s="244"/>
      <c r="D500" s="244"/>
      <c r="E500" s="244"/>
      <c r="F500" s="244"/>
      <c r="G500" s="244"/>
      <c r="H500" s="244"/>
      <c r="I500" s="244"/>
    </row>
    <row r="501" spans="2:9" ht="10.5" customHeight="1">
      <c r="B501" s="244"/>
      <c r="C501" s="244"/>
      <c r="D501" s="244"/>
      <c r="E501" s="244"/>
      <c r="F501" s="244"/>
      <c r="G501" s="244"/>
      <c r="H501" s="244"/>
      <c r="I501" s="244"/>
    </row>
    <row r="502" spans="2:9" ht="10.5" customHeight="1">
      <c r="B502" s="244"/>
      <c r="C502" s="244"/>
      <c r="D502" s="244"/>
      <c r="E502" s="244"/>
      <c r="F502" s="244"/>
      <c r="G502" s="244"/>
      <c r="H502" s="244"/>
      <c r="I502" s="244"/>
    </row>
    <row r="503" spans="2:9" ht="10.5" customHeight="1">
      <c r="B503" s="244"/>
      <c r="C503" s="244"/>
      <c r="D503" s="244"/>
      <c r="E503" s="244"/>
      <c r="F503" s="244"/>
      <c r="G503" s="244"/>
      <c r="H503" s="244"/>
      <c r="I503" s="244"/>
    </row>
    <row r="504" spans="2:9" ht="10.5" customHeight="1">
      <c r="B504" s="244"/>
      <c r="C504" s="244"/>
      <c r="D504" s="244"/>
      <c r="E504" s="244"/>
      <c r="F504" s="244"/>
      <c r="G504" s="244"/>
      <c r="H504" s="244"/>
      <c r="I504" s="244"/>
    </row>
    <row r="505" spans="2:9" ht="10.5" customHeight="1">
      <c r="B505" s="244"/>
      <c r="C505" s="244"/>
      <c r="D505" s="244"/>
      <c r="E505" s="244"/>
      <c r="F505" s="244"/>
      <c r="G505" s="244"/>
      <c r="H505" s="244"/>
      <c r="I505" s="244"/>
    </row>
    <row r="506" spans="2:9" ht="10.5" customHeight="1">
      <c r="B506" s="244"/>
      <c r="C506" s="244"/>
      <c r="D506" s="244"/>
      <c r="E506" s="244"/>
      <c r="F506" s="244"/>
      <c r="G506" s="244"/>
      <c r="H506" s="244"/>
      <c r="I506" s="244"/>
    </row>
    <row r="507" spans="2:9" ht="10.5" customHeight="1">
      <c r="B507" s="244"/>
      <c r="C507" s="244"/>
      <c r="D507" s="244"/>
      <c r="E507" s="244"/>
      <c r="F507" s="244"/>
      <c r="G507" s="244"/>
      <c r="H507" s="244"/>
      <c r="I507" s="244"/>
    </row>
    <row r="508" spans="2:9" ht="10.5" customHeight="1">
      <c r="B508" s="244"/>
      <c r="C508" s="244"/>
      <c r="D508" s="244"/>
      <c r="E508" s="244"/>
      <c r="F508" s="244"/>
      <c r="G508" s="244"/>
      <c r="H508" s="244"/>
      <c r="I508" s="244"/>
    </row>
    <row r="509" spans="2:9" ht="10.5" customHeight="1">
      <c r="B509" s="244"/>
      <c r="C509" s="244"/>
      <c r="D509" s="244"/>
      <c r="E509" s="244"/>
      <c r="F509" s="244"/>
      <c r="G509" s="244"/>
      <c r="H509" s="244"/>
      <c r="I509" s="244"/>
    </row>
    <row r="510" spans="2:9" ht="10.5" customHeight="1">
      <c r="B510" s="244"/>
      <c r="C510" s="244"/>
      <c r="D510" s="244"/>
      <c r="E510" s="244"/>
      <c r="F510" s="244"/>
      <c r="G510" s="244"/>
      <c r="H510" s="244"/>
      <c r="I510" s="244"/>
    </row>
    <row r="511" spans="2:9" ht="10.5" customHeight="1">
      <c r="B511" s="244"/>
      <c r="C511" s="244"/>
      <c r="D511" s="244"/>
      <c r="E511" s="244"/>
      <c r="F511" s="244"/>
      <c r="G511" s="244"/>
      <c r="H511" s="244"/>
      <c r="I511" s="244"/>
    </row>
    <row r="512" spans="2:9" ht="10.5" customHeight="1">
      <c r="B512" s="244"/>
      <c r="C512" s="244"/>
      <c r="D512" s="244"/>
      <c r="E512" s="244"/>
      <c r="F512" s="244"/>
      <c r="G512" s="244"/>
      <c r="H512" s="244"/>
      <c r="I512" s="244"/>
    </row>
    <row r="513" spans="2:9" ht="10.5" customHeight="1">
      <c r="B513" s="244"/>
      <c r="C513" s="244"/>
      <c r="D513" s="244"/>
      <c r="E513" s="244"/>
      <c r="F513" s="244"/>
      <c r="G513" s="244"/>
      <c r="H513" s="244"/>
      <c r="I513" s="244"/>
    </row>
    <row r="514" spans="2:9" ht="10.5" customHeight="1">
      <c r="B514" s="244"/>
      <c r="C514" s="244"/>
      <c r="D514" s="244"/>
      <c r="E514" s="244"/>
      <c r="F514" s="244"/>
      <c r="G514" s="244"/>
      <c r="H514" s="244"/>
      <c r="I514" s="244"/>
    </row>
    <row r="515" spans="2:9" ht="10.5" customHeight="1">
      <c r="B515" s="244"/>
      <c r="C515" s="244"/>
      <c r="D515" s="244"/>
      <c r="E515" s="244"/>
      <c r="F515" s="244"/>
      <c r="G515" s="244"/>
      <c r="H515" s="244"/>
      <c r="I515" s="244"/>
    </row>
    <row r="516" spans="2:9" ht="10.5" customHeight="1">
      <c r="B516" s="244"/>
      <c r="C516" s="244"/>
      <c r="D516" s="244"/>
      <c r="E516" s="244"/>
      <c r="F516" s="244"/>
      <c r="G516" s="244"/>
      <c r="H516" s="244"/>
      <c r="I516" s="244"/>
    </row>
    <row r="517" spans="2:9" ht="10.5" customHeight="1">
      <c r="B517" s="244"/>
      <c r="C517" s="244"/>
      <c r="D517" s="244"/>
      <c r="E517" s="244"/>
      <c r="F517" s="244"/>
      <c r="G517" s="244"/>
      <c r="H517" s="244"/>
      <c r="I517" s="244"/>
    </row>
    <row r="518" spans="2:9" ht="10.5" customHeight="1">
      <c r="B518" s="244"/>
      <c r="C518" s="244"/>
      <c r="D518" s="244"/>
      <c r="E518" s="244"/>
      <c r="F518" s="244"/>
      <c r="G518" s="244"/>
      <c r="H518" s="244"/>
      <c r="I518" s="244"/>
    </row>
    <row r="519" spans="2:9" ht="10.5" customHeight="1">
      <c r="B519" s="244"/>
      <c r="C519" s="244"/>
      <c r="D519" s="244"/>
      <c r="E519" s="244"/>
      <c r="F519" s="244"/>
      <c r="G519" s="244"/>
      <c r="H519" s="244"/>
      <c r="I519" s="244"/>
    </row>
    <row r="520" spans="2:9" ht="10.5" customHeight="1">
      <c r="B520" s="244"/>
      <c r="C520" s="244"/>
      <c r="D520" s="244"/>
      <c r="E520" s="244"/>
      <c r="F520" s="244"/>
      <c r="G520" s="244"/>
      <c r="H520" s="244"/>
      <c r="I520" s="244"/>
    </row>
    <row r="521" spans="2:9" ht="10.5" customHeight="1">
      <c r="B521" s="244"/>
      <c r="C521" s="244"/>
      <c r="D521" s="244"/>
      <c r="E521" s="244"/>
      <c r="F521" s="244"/>
      <c r="G521" s="244"/>
      <c r="H521" s="244"/>
      <c r="I521" s="244"/>
    </row>
    <row r="522" spans="2:9" ht="10.5" customHeight="1">
      <c r="B522" s="244"/>
      <c r="C522" s="244"/>
      <c r="D522" s="244"/>
      <c r="E522" s="244"/>
      <c r="F522" s="244"/>
      <c r="G522" s="244"/>
      <c r="H522" s="244"/>
      <c r="I522" s="244"/>
    </row>
    <row r="523" spans="2:9" ht="10.5" customHeight="1">
      <c r="B523" s="244"/>
      <c r="C523" s="244"/>
      <c r="D523" s="244"/>
      <c r="E523" s="244"/>
      <c r="F523" s="244"/>
      <c r="G523" s="244"/>
      <c r="H523" s="244"/>
      <c r="I523" s="244"/>
    </row>
    <row r="524" spans="2:9" ht="10.5" customHeight="1">
      <c r="B524" s="244"/>
      <c r="C524" s="244"/>
      <c r="D524" s="244"/>
      <c r="E524" s="244"/>
      <c r="F524" s="244"/>
      <c r="G524" s="244"/>
      <c r="H524" s="244"/>
      <c r="I524" s="244"/>
    </row>
    <row r="525" spans="2:9" ht="10.5" customHeight="1">
      <c r="B525" s="244"/>
      <c r="C525" s="244"/>
      <c r="D525" s="244"/>
      <c r="E525" s="244"/>
      <c r="F525" s="244"/>
      <c r="G525" s="244"/>
      <c r="H525" s="244"/>
      <c r="I525" s="244"/>
    </row>
    <row r="526" spans="2:9" ht="10.5" customHeight="1">
      <c r="B526" s="244"/>
      <c r="C526" s="244"/>
      <c r="D526" s="244"/>
      <c r="E526" s="244"/>
      <c r="F526" s="244"/>
      <c r="G526" s="244"/>
      <c r="H526" s="244"/>
      <c r="I526" s="244"/>
    </row>
    <row r="527" spans="2:9" ht="10.5" customHeight="1">
      <c r="B527" s="244"/>
      <c r="C527" s="244"/>
      <c r="D527" s="244"/>
      <c r="E527" s="244"/>
      <c r="F527" s="244"/>
      <c r="G527" s="244"/>
      <c r="H527" s="244"/>
      <c r="I527" s="244"/>
    </row>
    <row r="528" spans="2:9" ht="10.5" customHeight="1">
      <c r="B528" s="244"/>
      <c r="C528" s="244"/>
      <c r="D528" s="244"/>
      <c r="E528" s="244"/>
      <c r="F528" s="244"/>
      <c r="G528" s="244"/>
      <c r="H528" s="244"/>
      <c r="I528" s="244"/>
    </row>
    <row r="529" spans="2:9" ht="10.5" customHeight="1">
      <c r="B529" s="244"/>
      <c r="C529" s="244"/>
      <c r="D529" s="244"/>
      <c r="E529" s="244"/>
      <c r="F529" s="244"/>
      <c r="G529" s="244"/>
      <c r="H529" s="244"/>
      <c r="I529" s="244"/>
    </row>
    <row r="530" spans="2:9" ht="10.5" customHeight="1">
      <c r="B530" s="244"/>
      <c r="C530" s="244"/>
      <c r="D530" s="244"/>
      <c r="E530" s="244"/>
      <c r="F530" s="244"/>
      <c r="G530" s="244"/>
      <c r="H530" s="244"/>
      <c r="I530" s="244"/>
    </row>
    <row r="531" spans="2:9" ht="10.5" customHeight="1">
      <c r="B531" s="244"/>
      <c r="C531" s="244"/>
      <c r="D531" s="244"/>
      <c r="E531" s="244"/>
      <c r="F531" s="244"/>
      <c r="G531" s="244"/>
      <c r="H531" s="244"/>
      <c r="I531" s="244"/>
    </row>
    <row r="532" spans="2:9" ht="10.5" customHeight="1">
      <c r="B532" s="244"/>
      <c r="C532" s="244"/>
      <c r="D532" s="244"/>
      <c r="E532" s="244"/>
      <c r="F532" s="244"/>
      <c r="G532" s="244"/>
      <c r="H532" s="244"/>
      <c r="I532" s="244"/>
    </row>
    <row r="533" spans="2:9" ht="10.5" customHeight="1">
      <c r="B533" s="244"/>
      <c r="C533" s="244"/>
      <c r="D533" s="244"/>
      <c r="E533" s="244"/>
      <c r="F533" s="244"/>
      <c r="G533" s="244"/>
      <c r="H533" s="244"/>
      <c r="I533" s="244"/>
    </row>
    <row r="534" spans="2:9" ht="10.5" customHeight="1">
      <c r="B534" s="244"/>
      <c r="C534" s="244"/>
      <c r="D534" s="244"/>
      <c r="E534" s="244"/>
      <c r="F534" s="244"/>
      <c r="G534" s="244"/>
      <c r="H534" s="244"/>
      <c r="I534" s="244"/>
    </row>
    <row r="535" spans="2:9" ht="10.5" customHeight="1">
      <c r="B535" s="244"/>
      <c r="C535" s="244"/>
      <c r="D535" s="244"/>
      <c r="E535" s="244"/>
      <c r="F535" s="244"/>
      <c r="G535" s="244"/>
      <c r="H535" s="244"/>
      <c r="I535" s="244"/>
    </row>
    <row r="536" spans="2:9" ht="10.5" customHeight="1">
      <c r="B536" s="244"/>
      <c r="C536" s="244"/>
      <c r="D536" s="244"/>
      <c r="E536" s="244"/>
      <c r="F536" s="244"/>
      <c r="G536" s="244"/>
      <c r="H536" s="244"/>
      <c r="I536" s="244"/>
    </row>
    <row r="537" spans="2:9" ht="10.5" customHeight="1">
      <c r="B537" s="244"/>
      <c r="C537" s="244"/>
      <c r="D537" s="244"/>
      <c r="E537" s="244"/>
      <c r="F537" s="244"/>
      <c r="G537" s="244"/>
      <c r="H537" s="244"/>
      <c r="I537" s="244"/>
    </row>
    <row r="538" spans="2:9" ht="10.5" customHeight="1">
      <c r="B538" s="244"/>
      <c r="C538" s="244"/>
      <c r="D538" s="244"/>
      <c r="E538" s="244"/>
      <c r="F538" s="244"/>
      <c r="G538" s="244"/>
      <c r="H538" s="244"/>
      <c r="I538" s="244"/>
    </row>
    <row r="539" spans="2:9" ht="10.5" customHeight="1">
      <c r="B539" s="244"/>
      <c r="C539" s="244"/>
      <c r="D539" s="244"/>
      <c r="E539" s="244"/>
      <c r="F539" s="244"/>
      <c r="G539" s="244"/>
      <c r="H539" s="244"/>
      <c r="I539" s="244"/>
    </row>
    <row r="540" spans="2:9" ht="10.5" customHeight="1">
      <c r="B540" s="244"/>
      <c r="C540" s="244"/>
      <c r="D540" s="244"/>
      <c r="E540" s="244"/>
      <c r="F540" s="244"/>
      <c r="G540" s="244"/>
      <c r="H540" s="244"/>
      <c r="I540" s="244"/>
    </row>
    <row r="541" spans="2:9" ht="10.5" customHeight="1">
      <c r="B541" s="244"/>
      <c r="C541" s="244"/>
      <c r="D541" s="244"/>
      <c r="E541" s="244"/>
      <c r="F541" s="244"/>
      <c r="G541" s="244"/>
      <c r="H541" s="244"/>
      <c r="I541" s="244"/>
    </row>
    <row r="542" spans="2:9" ht="10.5" customHeight="1">
      <c r="B542" s="244"/>
      <c r="C542" s="244"/>
      <c r="D542" s="244"/>
      <c r="E542" s="244"/>
      <c r="F542" s="244"/>
      <c r="G542" s="244"/>
      <c r="H542" s="244"/>
      <c r="I542" s="244"/>
    </row>
    <row r="543" spans="2:9" ht="10.5" customHeight="1">
      <c r="B543" s="244"/>
      <c r="C543" s="244"/>
      <c r="D543" s="244"/>
      <c r="E543" s="244"/>
      <c r="F543" s="244"/>
      <c r="G543" s="244"/>
      <c r="H543" s="244"/>
      <c r="I543" s="244"/>
    </row>
    <row r="544" spans="2:9" ht="10.5" customHeight="1">
      <c r="B544" s="244"/>
      <c r="C544" s="244"/>
      <c r="D544" s="244"/>
      <c r="E544" s="244"/>
      <c r="F544" s="244"/>
      <c r="G544" s="244"/>
      <c r="H544" s="244"/>
      <c r="I544" s="244"/>
    </row>
    <row r="545" spans="2:9" ht="10.5" customHeight="1">
      <c r="B545" s="244"/>
      <c r="C545" s="244"/>
      <c r="D545" s="244"/>
      <c r="E545" s="244"/>
      <c r="F545" s="244"/>
      <c r="G545" s="244"/>
      <c r="H545" s="244"/>
      <c r="I545" s="244"/>
    </row>
    <row r="546" spans="2:9" ht="10.5" customHeight="1">
      <c r="B546" s="244"/>
      <c r="C546" s="244"/>
      <c r="D546" s="244"/>
      <c r="E546" s="244"/>
      <c r="F546" s="244"/>
      <c r="G546" s="244"/>
      <c r="H546" s="244"/>
      <c r="I546" s="244"/>
    </row>
    <row r="547" spans="2:9" ht="10.5" customHeight="1">
      <c r="B547" s="244"/>
      <c r="C547" s="244"/>
      <c r="D547" s="244"/>
      <c r="E547" s="244"/>
      <c r="F547" s="244"/>
      <c r="G547" s="244"/>
      <c r="H547" s="244"/>
      <c r="I547" s="244"/>
    </row>
    <row r="548" spans="2:9" ht="10.5" customHeight="1">
      <c r="B548" s="244"/>
      <c r="C548" s="244"/>
      <c r="D548" s="244"/>
      <c r="E548" s="244"/>
      <c r="F548" s="244"/>
      <c r="G548" s="244"/>
      <c r="H548" s="244"/>
      <c r="I548" s="244"/>
    </row>
    <row r="549" spans="2:9" ht="10.5" customHeight="1">
      <c r="B549" s="244"/>
      <c r="C549" s="244"/>
      <c r="D549" s="244"/>
      <c r="E549" s="244"/>
      <c r="F549" s="244"/>
      <c r="G549" s="244"/>
      <c r="H549" s="244"/>
      <c r="I549" s="244"/>
    </row>
    <row r="550" spans="2:9" ht="10.5" customHeight="1">
      <c r="B550" s="244"/>
      <c r="C550" s="244"/>
      <c r="D550" s="244"/>
      <c r="E550" s="244"/>
      <c r="F550" s="244"/>
      <c r="G550" s="244"/>
      <c r="H550" s="244"/>
      <c r="I550" s="244"/>
    </row>
    <row r="551" spans="2:9" ht="10.5" customHeight="1">
      <c r="B551" s="244"/>
      <c r="C551" s="244"/>
      <c r="D551" s="244"/>
      <c r="E551" s="244"/>
      <c r="F551" s="244"/>
      <c r="G551" s="244"/>
      <c r="H551" s="244"/>
      <c r="I551" s="244"/>
    </row>
    <row r="552" spans="2:9" ht="10.5" customHeight="1">
      <c r="B552" s="244"/>
      <c r="C552" s="244"/>
      <c r="D552" s="244"/>
      <c r="E552" s="244"/>
      <c r="F552" s="244"/>
      <c r="G552" s="244"/>
      <c r="H552" s="244"/>
      <c r="I552" s="244"/>
    </row>
    <row r="553" spans="2:9" ht="10.5" customHeight="1">
      <c r="B553" s="244"/>
      <c r="C553" s="244"/>
      <c r="D553" s="244"/>
      <c r="E553" s="244"/>
      <c r="F553" s="244"/>
      <c r="G553" s="244"/>
      <c r="H553" s="244"/>
      <c r="I553" s="244"/>
    </row>
    <row r="554" spans="2:9" ht="10.5" customHeight="1">
      <c r="B554" s="244"/>
      <c r="C554" s="244"/>
      <c r="D554" s="244"/>
      <c r="E554" s="244"/>
      <c r="F554" s="244"/>
      <c r="G554" s="244"/>
      <c r="H554" s="244"/>
      <c r="I554" s="244"/>
    </row>
    <row r="555" spans="2:9" ht="10.5" customHeight="1">
      <c r="B555" s="244"/>
      <c r="C555" s="244"/>
      <c r="D555" s="244"/>
      <c r="E555" s="244"/>
      <c r="F555" s="244"/>
      <c r="G555" s="244"/>
      <c r="H555" s="244"/>
      <c r="I555" s="244"/>
    </row>
    <row r="556" spans="2:9" ht="10.5" customHeight="1">
      <c r="B556" s="244"/>
      <c r="C556" s="244"/>
      <c r="D556" s="244"/>
      <c r="E556" s="244"/>
      <c r="F556" s="244"/>
      <c r="G556" s="244"/>
      <c r="H556" s="244"/>
      <c r="I556" s="244"/>
    </row>
    <row r="557" spans="2:9" ht="10.5" customHeight="1">
      <c r="B557" s="244"/>
      <c r="C557" s="244"/>
      <c r="D557" s="244"/>
      <c r="E557" s="244"/>
      <c r="F557" s="244"/>
      <c r="G557" s="244"/>
      <c r="H557" s="244"/>
      <c r="I557" s="244"/>
    </row>
    <row r="558" spans="2:9" ht="10.5" customHeight="1">
      <c r="B558" s="244"/>
      <c r="C558" s="244"/>
      <c r="D558" s="244"/>
      <c r="E558" s="244"/>
      <c r="F558" s="244"/>
      <c r="G558" s="244"/>
      <c r="H558" s="244"/>
      <c r="I558" s="244"/>
    </row>
    <row r="559" spans="2:9" ht="10.5" customHeight="1">
      <c r="B559" s="244"/>
      <c r="C559" s="244"/>
      <c r="D559" s="244"/>
      <c r="E559" s="244"/>
      <c r="F559" s="244"/>
      <c r="G559" s="244"/>
      <c r="H559" s="244"/>
      <c r="I559" s="244"/>
    </row>
    <row r="560" spans="2:9" ht="10.5" customHeight="1">
      <c r="B560" s="244"/>
      <c r="C560" s="244"/>
      <c r="D560" s="244"/>
      <c r="E560" s="244"/>
      <c r="F560" s="244"/>
      <c r="G560" s="244"/>
      <c r="H560" s="244"/>
      <c r="I560" s="244"/>
    </row>
    <row r="561" spans="2:9" ht="10.5" customHeight="1">
      <c r="B561" s="244"/>
      <c r="C561" s="244"/>
      <c r="D561" s="244"/>
      <c r="E561" s="244"/>
      <c r="F561" s="244"/>
      <c r="G561" s="244"/>
      <c r="H561" s="244"/>
      <c r="I561" s="244"/>
    </row>
    <row r="562" spans="2:9" ht="10.5" customHeight="1">
      <c r="B562" s="244"/>
      <c r="C562" s="244"/>
      <c r="D562" s="244"/>
      <c r="E562" s="244"/>
      <c r="F562" s="244"/>
      <c r="G562" s="244"/>
      <c r="H562" s="244"/>
      <c r="I562" s="244"/>
    </row>
    <row r="563" spans="2:9" ht="10.5" customHeight="1">
      <c r="B563" s="244"/>
      <c r="C563" s="244"/>
      <c r="D563" s="244"/>
      <c r="E563" s="244"/>
      <c r="F563" s="244"/>
      <c r="G563" s="244"/>
      <c r="H563" s="244"/>
      <c r="I563" s="244"/>
    </row>
    <row r="564" spans="2:9" ht="10.5" customHeight="1">
      <c r="B564" s="244"/>
      <c r="C564" s="244"/>
      <c r="D564" s="244"/>
      <c r="E564" s="244"/>
      <c r="F564" s="244"/>
      <c r="G564" s="244"/>
      <c r="H564" s="244"/>
      <c r="I564" s="244"/>
    </row>
    <row r="565" spans="2:9" ht="10.5" customHeight="1">
      <c r="B565" s="244"/>
      <c r="C565" s="244"/>
      <c r="D565" s="244"/>
      <c r="E565" s="244"/>
      <c r="F565" s="244"/>
      <c r="G565" s="244"/>
      <c r="H565" s="244"/>
      <c r="I565" s="244"/>
    </row>
    <row r="566" spans="2:9" ht="10.5" customHeight="1">
      <c r="B566" s="244"/>
      <c r="C566" s="244"/>
      <c r="D566" s="244"/>
      <c r="E566" s="244"/>
      <c r="F566" s="244"/>
      <c r="G566" s="244"/>
      <c r="H566" s="244"/>
      <c r="I566" s="244"/>
    </row>
    <row r="567" spans="2:9" ht="10.5" customHeight="1">
      <c r="B567" s="244"/>
      <c r="C567" s="244"/>
      <c r="D567" s="244"/>
      <c r="E567" s="244"/>
      <c r="F567" s="244"/>
      <c r="G567" s="244"/>
      <c r="H567" s="244"/>
      <c r="I567" s="244"/>
    </row>
    <row r="568" spans="2:9" ht="10.5" customHeight="1">
      <c r="B568" s="244"/>
      <c r="C568" s="244"/>
      <c r="D568" s="244"/>
      <c r="E568" s="244"/>
      <c r="F568" s="244"/>
      <c r="G568" s="244"/>
      <c r="H568" s="244"/>
      <c r="I568" s="244"/>
    </row>
    <row r="569" spans="2:9" ht="10.5" customHeight="1">
      <c r="B569" s="244"/>
      <c r="C569" s="244"/>
      <c r="D569" s="244"/>
      <c r="E569" s="244"/>
      <c r="F569" s="244"/>
      <c r="G569" s="244"/>
      <c r="H569" s="244"/>
      <c r="I569" s="244"/>
    </row>
    <row r="570" spans="2:9" ht="10.5" customHeight="1">
      <c r="B570" s="244"/>
      <c r="C570" s="244"/>
      <c r="D570" s="244"/>
      <c r="E570" s="244"/>
      <c r="F570" s="244"/>
      <c r="G570" s="244"/>
      <c r="H570" s="244"/>
      <c r="I570" s="244"/>
    </row>
    <row r="571" spans="2:9" ht="10.5" customHeight="1">
      <c r="B571" s="244"/>
      <c r="C571" s="244"/>
      <c r="D571" s="244"/>
      <c r="E571" s="244"/>
      <c r="F571" s="244"/>
      <c r="G571" s="244"/>
      <c r="H571" s="244"/>
      <c r="I571" s="244"/>
    </row>
    <row r="572" spans="2:9" ht="10.5" customHeight="1">
      <c r="B572" s="244"/>
      <c r="C572" s="244"/>
      <c r="D572" s="244"/>
      <c r="E572" s="244"/>
      <c r="F572" s="244"/>
      <c r="G572" s="244"/>
      <c r="H572" s="244"/>
      <c r="I572" s="244"/>
    </row>
    <row r="573" spans="2:9" ht="10.5" customHeight="1">
      <c r="B573" s="244"/>
      <c r="C573" s="244"/>
      <c r="D573" s="244"/>
      <c r="E573" s="244"/>
      <c r="F573" s="244"/>
      <c r="G573" s="244"/>
      <c r="H573" s="244"/>
      <c r="I573" s="244"/>
    </row>
    <row r="574" spans="2:9" ht="10.5" customHeight="1">
      <c r="B574" s="244"/>
      <c r="C574" s="244"/>
      <c r="D574" s="244"/>
      <c r="E574" s="244"/>
      <c r="F574" s="244"/>
      <c r="G574" s="244"/>
      <c r="H574" s="244"/>
      <c r="I574" s="244"/>
    </row>
    <row r="575" spans="2:9" ht="10.5" customHeight="1">
      <c r="B575" s="244"/>
      <c r="C575" s="244"/>
      <c r="D575" s="244"/>
      <c r="E575" s="244"/>
      <c r="F575" s="244"/>
      <c r="G575" s="244"/>
      <c r="H575" s="244"/>
      <c r="I575" s="244"/>
    </row>
    <row r="576" spans="2:9" ht="10.5" customHeight="1">
      <c r="B576" s="244"/>
      <c r="C576" s="244"/>
      <c r="D576" s="244"/>
      <c r="E576" s="244"/>
      <c r="F576" s="244"/>
      <c r="G576" s="244"/>
      <c r="H576" s="244"/>
      <c r="I576" s="244"/>
    </row>
    <row r="577" spans="2:9" ht="10.5" customHeight="1">
      <c r="B577" s="244"/>
      <c r="C577" s="244"/>
      <c r="D577" s="244"/>
      <c r="E577" s="244"/>
      <c r="F577" s="244"/>
      <c r="G577" s="244"/>
      <c r="H577" s="244"/>
      <c r="I577" s="244"/>
    </row>
    <row r="578" spans="2:9" ht="10.5" customHeight="1">
      <c r="B578" s="244"/>
      <c r="C578" s="244"/>
      <c r="D578" s="244"/>
      <c r="E578" s="244"/>
      <c r="F578" s="244"/>
      <c r="G578" s="244"/>
      <c r="H578" s="244"/>
      <c r="I578" s="244"/>
    </row>
    <row r="579" spans="2:9" ht="10.5" customHeight="1">
      <c r="B579" s="244"/>
      <c r="C579" s="244"/>
      <c r="D579" s="244"/>
      <c r="E579" s="244"/>
      <c r="F579" s="244"/>
      <c r="G579" s="244"/>
      <c r="H579" s="244"/>
      <c r="I579" s="244"/>
    </row>
    <row r="580" spans="2:9" ht="10.5" customHeight="1">
      <c r="B580" s="244"/>
      <c r="C580" s="244"/>
      <c r="D580" s="244"/>
      <c r="E580" s="244"/>
      <c r="F580" s="244"/>
      <c r="G580" s="244"/>
      <c r="H580" s="244"/>
      <c r="I580" s="244"/>
    </row>
    <row r="581" spans="2:9" ht="10.5" customHeight="1">
      <c r="B581" s="244"/>
      <c r="C581" s="244"/>
      <c r="D581" s="244"/>
      <c r="E581" s="244"/>
      <c r="F581" s="244"/>
      <c r="G581" s="244"/>
      <c r="H581" s="244"/>
      <c r="I581" s="244"/>
    </row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</sheetData>
  <mergeCells count="2">
    <mergeCell ref="B4:I4"/>
    <mergeCell ref="B25:D25"/>
  </mergeCells>
  <printOptions/>
  <pageMargins left="0.47" right="0.39" top="0.6692913385826772" bottom="0.6692913385826772" header="0.3937007874015748" footer="0.393700787401574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I.T.C.G. </dc:creator>
  <cp:keywords/>
  <dc:description/>
  <cp:lastModifiedBy>Mario Capurso</cp:lastModifiedBy>
  <cp:lastPrinted>2005-12-22T08:35:57Z</cp:lastPrinted>
  <dcterms:created xsi:type="dcterms:W3CDTF">2003-10-01T06:03:18Z</dcterms:created>
  <dcterms:modified xsi:type="dcterms:W3CDTF">2010-10-29T09:18:48Z</dcterms:modified>
  <cp:category/>
  <cp:version/>
  <cp:contentType/>
  <cp:contentStatus/>
</cp:coreProperties>
</file>