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20" windowHeight="9945" tabRatio="789" activeTab="1"/>
  </bookViews>
  <sheets>
    <sheet name="Intro" sheetId="1" r:id="rId1"/>
    <sheet name="Pagina 1" sheetId="2" r:id="rId2"/>
    <sheet name="Pagina 2" sheetId="3" r:id="rId3"/>
    <sheet name="Pagina 3" sheetId="4" r:id="rId4"/>
    <sheet name="Pagina 4" sheetId="5" r:id="rId5"/>
    <sheet name="Pagina 5" sheetId="6" r:id="rId6"/>
    <sheet name="Pagina 6" sheetId="7" r:id="rId7"/>
    <sheet name="Pagina 7" sheetId="8" r:id="rId8"/>
    <sheet name="Pagina 8" sheetId="9" r:id="rId9"/>
    <sheet name="Pagina 9" sheetId="10" r:id="rId10"/>
    <sheet name="Pagina 10" sheetId="11" r:id="rId11"/>
    <sheet name="Pagina 11" sheetId="12" r:id="rId12"/>
    <sheet name="Pagina 12" sheetId="13" r:id="rId13"/>
    <sheet name="Pagina 13" sheetId="14" r:id="rId14"/>
    <sheet name="Pagina 14" sheetId="15" r:id="rId15"/>
    <sheet name="Pagina 15" sheetId="16" r:id="rId16"/>
    <sheet name="Pagina 16" sheetId="17" r:id="rId17"/>
    <sheet name="Pagina 17" sheetId="18" r:id="rId18"/>
    <sheet name="Pagina 18" sheetId="19" r:id="rId19"/>
    <sheet name="Pagina 19" sheetId="20" r:id="rId20"/>
    <sheet name="Pagina 20" sheetId="21" r:id="rId21"/>
  </sheets>
  <definedNames>
    <definedName name="_xlnm.Print_Area" localSheetId="0">'Intro'!$A$1:$D$83</definedName>
    <definedName name="_xlnm.Print_Area" localSheetId="1">'Pagina 1'!$A$1:$T$27</definedName>
    <definedName name="_xlnm.Print_Area" localSheetId="10">'Pagina 10'!$A$1:$T$27</definedName>
    <definedName name="_xlnm.Print_Area" localSheetId="11">'Pagina 11'!$A$1:$T$27</definedName>
    <definedName name="_xlnm.Print_Area" localSheetId="12">'Pagina 12'!$A$1:$T$27</definedName>
    <definedName name="_xlnm.Print_Area" localSheetId="13">'Pagina 13'!$A$1:$T$27</definedName>
    <definedName name="_xlnm.Print_Area" localSheetId="14">'Pagina 14'!$A$1:$T$27</definedName>
    <definedName name="_xlnm.Print_Area" localSheetId="15">'Pagina 15'!$A$1:$T$27</definedName>
    <definedName name="_xlnm.Print_Area" localSheetId="16">'Pagina 16'!$A$1:$T$27</definedName>
    <definedName name="_xlnm.Print_Area" localSheetId="17">'Pagina 17'!$A$1:$T$27</definedName>
    <definedName name="_xlnm.Print_Area" localSheetId="18">'Pagina 18'!$A$1:$S$26</definedName>
    <definedName name="_xlnm.Print_Area" localSheetId="19">'Pagina 19'!$A$1:$S$26</definedName>
    <definedName name="_xlnm.Print_Area" localSheetId="2">'Pagina 2'!$A$1:$T$27</definedName>
    <definedName name="_xlnm.Print_Area" localSheetId="20">'Pagina 20'!$A$1:$S$26</definedName>
    <definedName name="_xlnm.Print_Area" localSheetId="3">'Pagina 3'!$A$1:$T$27</definedName>
    <definedName name="_xlnm.Print_Area" localSheetId="4">'Pagina 4'!$A$1:$T$27</definedName>
    <definedName name="_xlnm.Print_Area" localSheetId="5">'Pagina 5'!$A$1:$T$27</definedName>
    <definedName name="_xlnm.Print_Area" localSheetId="6">'Pagina 6'!$A$1:$T$27</definedName>
    <definedName name="_xlnm.Print_Area" localSheetId="7">'Pagina 7'!$A$1:$T$27</definedName>
    <definedName name="_xlnm.Print_Area" localSheetId="8">'Pagina 8'!$A$1:$T$27</definedName>
    <definedName name="_xlnm.Print_Area" localSheetId="9">'Pagina 9'!$A$1:$T$27</definedName>
    <definedName name="_xlnm.Print_Titles" localSheetId="1">'Pagina 1'!$1:$8</definedName>
    <definedName name="_xlnm.Print_Titles" localSheetId="10">'Pagina 10'!$1:$8</definedName>
    <definedName name="_xlnm.Print_Titles" localSheetId="11">'Pagina 11'!$1:$8</definedName>
    <definedName name="_xlnm.Print_Titles" localSheetId="12">'Pagina 12'!$1:$8</definedName>
    <definedName name="_xlnm.Print_Titles" localSheetId="13">'Pagina 13'!$1:$8</definedName>
    <definedName name="_xlnm.Print_Titles" localSheetId="14">'Pagina 14'!$1:$8</definedName>
    <definedName name="_xlnm.Print_Titles" localSheetId="15">'Pagina 15'!$1:$8</definedName>
    <definedName name="_xlnm.Print_Titles" localSheetId="16">'Pagina 16'!$1:$8</definedName>
    <definedName name="_xlnm.Print_Titles" localSheetId="17">'Pagina 17'!$1:$8</definedName>
    <definedName name="_xlnm.Print_Titles" localSheetId="18">'Pagina 18'!$1:$7</definedName>
    <definedName name="_xlnm.Print_Titles" localSheetId="19">'Pagina 19'!$1:$7</definedName>
    <definedName name="_xlnm.Print_Titles" localSheetId="2">'Pagina 2'!$1:$8</definedName>
    <definedName name="_xlnm.Print_Titles" localSheetId="20">'Pagina 20'!$1:$7</definedName>
    <definedName name="_xlnm.Print_Titles" localSheetId="3">'Pagina 3'!$1:$8</definedName>
    <definedName name="_xlnm.Print_Titles" localSheetId="4">'Pagina 4'!$1:$8</definedName>
    <definedName name="_xlnm.Print_Titles" localSheetId="5">'Pagina 5'!$1:$8</definedName>
    <definedName name="_xlnm.Print_Titles" localSheetId="6">'Pagina 6'!$1:$8</definedName>
    <definedName name="_xlnm.Print_Titles" localSheetId="7">'Pagina 7'!$1:$8</definedName>
    <definedName name="_xlnm.Print_Titles" localSheetId="8">'Pagina 8'!$1:$8</definedName>
    <definedName name="_xlnm.Print_Titles" localSheetId="9">'Pagina 9'!$1:$8</definedName>
  </definedNames>
  <calcPr fullCalcOnLoad="1"/>
</workbook>
</file>

<file path=xl/sharedStrings.xml><?xml version="1.0" encoding="utf-8"?>
<sst xmlns="http://schemas.openxmlformats.org/spreadsheetml/2006/main" count="1352" uniqueCount="126">
  <si>
    <t>Diocesi</t>
  </si>
  <si>
    <t>MACERATA</t>
  </si>
  <si>
    <t>AZIONE CATTOLICA ITALIANA</t>
  </si>
  <si>
    <t>Codice diocesi</t>
  </si>
  <si>
    <t>Macerata</t>
  </si>
  <si>
    <t>Cognome</t>
  </si>
  <si>
    <t>Nome</t>
  </si>
  <si>
    <t>Codice Fiscale</t>
  </si>
  <si>
    <t>Rinnovo</t>
  </si>
  <si>
    <t>Sesso</t>
  </si>
  <si>
    <t>Data di nascita</t>
  </si>
  <si>
    <t>Quota</t>
  </si>
  <si>
    <t>via</t>
  </si>
  <si>
    <t>C.A.P.</t>
  </si>
  <si>
    <t>Città</t>
  </si>
  <si>
    <t>A</t>
  </si>
  <si>
    <t>R</t>
  </si>
  <si>
    <t>M</t>
  </si>
  <si>
    <t>G</t>
  </si>
  <si>
    <t>SCONTI</t>
  </si>
  <si>
    <t>SETTORI</t>
  </si>
  <si>
    <t>GIOVANISSIMI 15-18 anni</t>
  </si>
  <si>
    <t>GIOVANI 19-30 anni</t>
  </si>
  <si>
    <t>ADULTI &gt; 30 anni</t>
  </si>
  <si>
    <t>N.</t>
  </si>
  <si>
    <t>Parrocchia</t>
  </si>
  <si>
    <t>SETTORE</t>
  </si>
  <si>
    <t>ROSSI</t>
  </si>
  <si>
    <t>MARIO</t>
  </si>
  <si>
    <t>RSSMRA50D30E783V</t>
  </si>
  <si>
    <t>X</t>
  </si>
  <si>
    <t>Verdi</t>
  </si>
  <si>
    <t>Es.</t>
  </si>
  <si>
    <t>TOT.</t>
  </si>
  <si>
    <t>quota adesione</t>
  </si>
  <si>
    <t>Quota Parrocchia</t>
  </si>
  <si>
    <t>1 componente    INTERO</t>
  </si>
  <si>
    <t>2 FAMILIARI</t>
  </si>
  <si>
    <t>3-5 FAMILIARI</t>
  </si>
  <si>
    <t>&gt;5 FAMILIARI</t>
  </si>
  <si>
    <t xml:space="preserve">sconto tipo </t>
  </si>
  <si>
    <t>Residenza</t>
  </si>
  <si>
    <t>indirizzo</t>
  </si>
  <si>
    <t>Sconto tipo</t>
  </si>
  <si>
    <t>quota intera (tipo 1)</t>
  </si>
  <si>
    <t xml:space="preserve">sconto tipo  </t>
  </si>
  <si>
    <t>g</t>
  </si>
  <si>
    <t>su un totale di</t>
  </si>
  <si>
    <t>pag.</t>
  </si>
  <si>
    <t>Pag.</t>
  </si>
  <si>
    <t>QUOTA ASSOCIAZIONI PARROCCHIALI</t>
  </si>
  <si>
    <t>sotto i 40 aderenti</t>
  </si>
  <si>
    <t>sopra i 40 aderenti</t>
  </si>
  <si>
    <t>tot.</t>
  </si>
  <si>
    <t>Carissimo</t>
  </si>
  <si>
    <t>Ai presidenti parrocchiali</t>
  </si>
  <si>
    <t>Agli amministratori parrocchiali</t>
  </si>
  <si>
    <t xml:space="preserve">• </t>
  </si>
  <si>
    <t>stampane delle copie cartacee e consegnale ai responsabili di ogni gruppo della parrocchia (gruppi ACR, giovanissimi, giovani, adulti, ecc…) invitandolo a riempire ogni casella con i dati esatti degli aderenti e barrando la casella relativa al rinnovo, se non si tratta di un nuovo socio;</t>
  </si>
  <si>
    <t>Se non ti trovi a tuo agio con il computer non c'è problema! E' sufficiente che fotocopi la tabella e procedi a riempire gli spazi scrivendo possibilmente in stampatello, seguendo però l'ordine  numerico che trovi a lato. Puoi comunque utilizzare delle fotocopie dalla tabella come traccia per i responsabili dei vari gruppi che poi però ti chiediamo di trascrivere in bella copia!</t>
  </si>
  <si>
    <t>Purtroppo però se procedi a mano dovrai calcolare da solo la quota da versare da parte di ogni aderente e quella relativa all'associazione parrocchiale.</t>
  </si>
  <si>
    <t>giovanissimi dai 15 ai 18 anni</t>
  </si>
  <si>
    <t>ragazzi - ACR - dai 6 ai 14 anni</t>
  </si>
  <si>
    <t>giovani dai 19 ai 30 anni</t>
  </si>
  <si>
    <t>adulti dai 30 anni in su</t>
  </si>
  <si>
    <t>ragazzi - ACR - sotto i 6 anni</t>
  </si>
  <si>
    <t>ACR 6-14 anni</t>
  </si>
  <si>
    <t>ACR &lt; 6 anni</t>
  </si>
  <si>
    <t>T</t>
  </si>
  <si>
    <t>Quota associazione parrocchiale</t>
  </si>
  <si>
    <t>Quota adesione individuale</t>
  </si>
  <si>
    <t>meno di 40 aderenti</t>
  </si>
  <si>
    <t>da 41 aderenti in poi</t>
  </si>
  <si>
    <t>Sconto per più aderenti nello stesso nucleo familiare</t>
  </si>
  <si>
    <t>Un abbraccio e un augurio di buon lavoro!</t>
  </si>
  <si>
    <t>La presidenza diocesana</t>
  </si>
  <si>
    <t>meno di 30 aderenti</t>
  </si>
  <si>
    <t>da 31 aderenti in poi</t>
  </si>
  <si>
    <t>sotto i 30 aderenti</t>
  </si>
  <si>
    <t>sopra i 30 aderenti</t>
  </si>
  <si>
    <t>Ogni dubbio può essere tempestivamente chiarito contattando Beatrice Fiecconi (0733/30886 - 335/5631399 - beatrix61@gmail.com), Lanfranco Bianconi (0733/230588 - 349/7865673) o Federico Canullo (0733/261427 - 338/7869731 - federalba@alice.it) oppure con una mail all'indirizzo diocesano acmacerata@alice.it.</t>
  </si>
  <si>
    <t>Nazionale</t>
  </si>
  <si>
    <t>mentre si è modificato il sistema di riduzioni per i nuclei familiari per venire incontro proprio a quelli più numerosi:</t>
  </si>
  <si>
    <t>Nucleo familiare con 2-3 aderenti</t>
  </si>
  <si>
    <t>Componenti nucleo familiare dal 4° in su</t>
  </si>
  <si>
    <t>gratis</t>
  </si>
  <si>
    <t>CAMPAGNA ADESIONI 2011-2012</t>
  </si>
  <si>
    <t>una volta raccolte tutte le copie cartacee riporta i dati nel file che abbiamo inviato al tuo indirizzo di posta elettronica o che ti abbiamo inviato dietro tua richiesta; il file excel compila da solo i dati delle quote da versare con i relativi sconti e ti fornisce il totale della somma dovuta, comprensiva della quota "parrocchiale".</t>
  </si>
  <si>
    <t>S</t>
  </si>
  <si>
    <t>Nucleo (S/N)</t>
  </si>
  <si>
    <t>N</t>
  </si>
  <si>
    <t xml:space="preserve"> su un totale di</t>
  </si>
  <si>
    <t>4°Familiare e +</t>
  </si>
  <si>
    <t>2°/3°Familiare</t>
  </si>
  <si>
    <t>Singolo - INTERO</t>
  </si>
  <si>
    <t>n</t>
  </si>
  <si>
    <t>Nucleo da 2 componenti</t>
  </si>
  <si>
    <t>1 Ragazzo (R) € 12,00 - 15%</t>
  </si>
  <si>
    <t>1 Adulto (A): € 25,00 - 15%</t>
  </si>
  <si>
    <t>totale</t>
  </si>
  <si>
    <t>Nucleo da 3 componenti</t>
  </si>
  <si>
    <t>1 Giovane (G): € 25,00 - 15%</t>
  </si>
  <si>
    <t>P</t>
  </si>
  <si>
    <t>Nucleo da 5 componenti</t>
  </si>
  <si>
    <t>2 Adulti (A): 2* € 25,00 - 15%</t>
  </si>
  <si>
    <r>
      <t xml:space="preserve">Per consentirci l'aggiornamento veloce dei dati ti chiediamo di </t>
    </r>
    <r>
      <rPr>
        <i/>
        <u val="single"/>
        <sz val="11"/>
        <rFont val="Calibri"/>
        <family val="2"/>
      </rPr>
      <t>restituire tutte le tabelle compilate (anche via e.mail se vuoi usare il file excel!) e le somme relative alle adesioni raccolte</t>
    </r>
    <r>
      <rPr>
        <b/>
        <i/>
        <u val="single"/>
        <sz val="11"/>
        <rFont val="Calibri"/>
        <family val="2"/>
      </rPr>
      <t xml:space="preserve"> entro e non oltre il 31 gennaio 2012.</t>
    </r>
  </si>
  <si>
    <t>1 Ragazzo &lt;6 anni (S) € 8,00 - 15%</t>
  </si>
  <si>
    <t>1 Giov.mo preadolescente (P) € 15,00 - 15%</t>
  </si>
  <si>
    <t>TOTALE</t>
  </si>
  <si>
    <t>Sommano</t>
  </si>
  <si>
    <t>Pagina</t>
  </si>
  <si>
    <t>pagine</t>
  </si>
  <si>
    <t>inserire un nucleo familiare alla volta e completarlo prima di passare a un nuovo inserimento, verificando l'applicazione esatta degli sconti!</t>
  </si>
  <si>
    <t>ti inviamo anche quest'anno una tabella già preparata che ti invitiamo ad utilizzare per raccogliere le adesioni 2011/2012.</t>
  </si>
  <si>
    <t>Nucleo da 6 componenti</t>
  </si>
  <si>
    <t>2 Giovan1 (G): € 25,00 - 15% (uno gratis)</t>
  </si>
  <si>
    <t>per una migliore comprensione del meccanismo eccoti alcuni esempi concreti di calcolo:</t>
  </si>
  <si>
    <t>Da controlli che facciamo usualmente tramite il sito internet dell'adesione continuiamo purtroppo a verificare che vi sono diversi errori nel caricamento dei dati relativi agli aderenti dovuti in larga parte ad una comunicazione incompleta dei dati medesimi al centro diocesano.</t>
  </si>
  <si>
    <t>Poiché tutti insieme ci siamo assunti l'impegno di operare sempre meglio per il bene dell'A.C., proseguiamo con la scelta di realizzare questa tabella che ti chiediamo di utilizzare in due modi: come supporto cartaceo per la raccolta dei dati nei singoli gruppi e come riepilogo parrocchiale, su file oppure sempre su carta, come di seguito meglio illustrato,</t>
  </si>
  <si>
    <t>diocesi di Macerata Tolentino Recanati Cingoli Treia</t>
  </si>
  <si>
    <t>Presidenza Diocesana</t>
  </si>
  <si>
    <t>Le quote sono sostanzialmente invariate rispetto allo scorso anno, fatto salvo  l'arrotondamento per la quota dei giovanissimi, e corrispondono a quanto riportato nel prospetto che segue (e che comunque in sintesi hai in calce ad ogni tabella):</t>
  </si>
  <si>
    <t>1 Ragazzo (R) € 12,00 - gratis</t>
  </si>
  <si>
    <t>1 Ragazzo &lt;6 anni (S) € 8,00 - gratis</t>
  </si>
  <si>
    <t>1 Giov.mo preadolescente (P) € 15,00 - gratis</t>
  </si>
  <si>
    <t>gratis i più piccoli di età dal 4° in poi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</si>
</sst>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_-* #,##0_-;\-* #,##0_-;_-* &quot;-&quot;??_-;_-@_-"/>
    <numFmt numFmtId="166" formatCode="&quot;€&quot;\ #,##0.00"/>
    <numFmt numFmtId="167" formatCode="_-* #,##0.0_-;\-* #,##0.0_-;_-* &quot;-&quot;??_-;_-@_-"/>
    <numFmt numFmtId="168" formatCode="_-[$€-2]\ * #,##0.00_-;\-[$€-2]\ * #,##0.00_-;_-[$€-2]\ * &quot;-&quot;??_-;_-@_-"/>
    <numFmt numFmtId="169" formatCode="0.0%"/>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dddd\ d\ mmmm\ yyyy"/>
  </numFmts>
  <fonts count="73">
    <font>
      <sz val="10"/>
      <name val="Courier New"/>
      <family val="0"/>
    </font>
    <font>
      <sz val="11"/>
      <color indexed="8"/>
      <name val="Calibri"/>
      <family val="2"/>
    </font>
    <font>
      <b/>
      <sz val="8"/>
      <name val="Arial"/>
      <family val="2"/>
    </font>
    <font>
      <sz val="8"/>
      <name val="Arial"/>
      <family val="2"/>
    </font>
    <font>
      <b/>
      <sz val="10"/>
      <name val="Arial"/>
      <family val="2"/>
    </font>
    <font>
      <b/>
      <i/>
      <sz val="8"/>
      <color indexed="10"/>
      <name val="Arial"/>
      <family val="2"/>
    </font>
    <font>
      <sz val="10"/>
      <name val="Arial Narrow"/>
      <family val="2"/>
    </font>
    <font>
      <b/>
      <sz val="10"/>
      <name val="Arial Narrow"/>
      <family val="2"/>
    </font>
    <font>
      <sz val="9"/>
      <name val="Arial"/>
      <family val="2"/>
    </font>
    <font>
      <sz val="10"/>
      <name val="Arial"/>
      <family val="2"/>
    </font>
    <font>
      <i/>
      <sz val="10"/>
      <name val="Arial"/>
      <family val="2"/>
    </font>
    <font>
      <b/>
      <i/>
      <sz val="9"/>
      <name val="Arial"/>
      <family val="2"/>
    </font>
    <font>
      <b/>
      <sz val="9"/>
      <name val="Arial"/>
      <family val="2"/>
    </font>
    <font>
      <i/>
      <sz val="12"/>
      <name val="Arial Narrow"/>
      <family val="2"/>
    </font>
    <font>
      <i/>
      <sz val="11"/>
      <name val="Arial"/>
      <family val="2"/>
    </font>
    <font>
      <b/>
      <i/>
      <sz val="11"/>
      <name val="Arial"/>
      <family val="2"/>
    </font>
    <font>
      <b/>
      <sz val="12"/>
      <name val="Arial"/>
      <family val="2"/>
    </font>
    <font>
      <sz val="12"/>
      <name val="Arial"/>
      <family val="2"/>
    </font>
    <font>
      <b/>
      <i/>
      <sz val="12"/>
      <name val="Arial Narrow"/>
      <family val="2"/>
    </font>
    <font>
      <i/>
      <sz val="9"/>
      <name val="Arial"/>
      <family val="2"/>
    </font>
    <font>
      <b/>
      <sz val="11"/>
      <name val="Arial"/>
      <family val="2"/>
    </font>
    <font>
      <i/>
      <u val="single"/>
      <sz val="11"/>
      <name val="Calibri"/>
      <family val="2"/>
    </font>
    <font>
      <b/>
      <i/>
      <u val="single"/>
      <sz val="11"/>
      <name val="Calibri"/>
      <family val="2"/>
    </font>
    <font>
      <b/>
      <i/>
      <sz val="10"/>
      <name val="Arial"/>
      <family val="2"/>
    </font>
    <font>
      <i/>
      <sz val="10"/>
      <name val="Arial Narrow"/>
      <family val="2"/>
    </font>
    <font>
      <sz val="9"/>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0"/>
      <name val="Arial"/>
      <family val="2"/>
    </font>
    <font>
      <i/>
      <sz val="11"/>
      <name val="Calibri"/>
      <family val="2"/>
    </font>
    <font>
      <b/>
      <sz val="18"/>
      <color indexed="18"/>
      <name val="Cambria"/>
      <family val="1"/>
    </font>
    <font>
      <i/>
      <sz val="11"/>
      <color indexed="18"/>
      <name val="Cambria"/>
      <family val="1"/>
    </font>
    <font>
      <b/>
      <i/>
      <sz val="14"/>
      <name val="Cambria"/>
      <family val="1"/>
    </font>
    <font>
      <b/>
      <sz val="9"/>
      <color indexed="10"/>
      <name val="Arial"/>
      <family val="2"/>
    </font>
    <font>
      <b/>
      <sz val="8"/>
      <color indexed="10"/>
      <name val="Arial"/>
      <family val="2"/>
    </font>
    <font>
      <b/>
      <i/>
      <sz val="12"/>
      <color indexed="10"/>
      <name val="Lucida Handwriting"/>
      <family val="4"/>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b/>
      <sz val="18"/>
      <color rgb="FF000099"/>
      <name val="Cambria"/>
      <family val="1"/>
    </font>
    <font>
      <i/>
      <sz val="11"/>
      <color rgb="FF000099"/>
      <name val="Cambria"/>
      <family val="1"/>
    </font>
    <font>
      <b/>
      <i/>
      <sz val="12"/>
      <color rgb="FFFF0000"/>
      <name val="Lucida Handwriting"/>
      <family val="4"/>
    </font>
    <font>
      <b/>
      <sz val="9"/>
      <color rgb="FFFF0000"/>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hair"/>
      <bottom style="hair"/>
    </border>
    <border>
      <left style="thin"/>
      <right/>
      <top/>
      <bottom/>
    </border>
    <border>
      <left style="double"/>
      <right style="thin"/>
      <top/>
      <bottom style="hair"/>
    </border>
    <border>
      <left style="thin"/>
      <right style="double"/>
      <top style="thin"/>
      <bottom style="thin"/>
    </border>
    <border>
      <left/>
      <right style="double"/>
      <top/>
      <bottom/>
    </border>
    <border>
      <left style="double"/>
      <right style="thin"/>
      <top style="hair"/>
      <bottom style="double"/>
    </border>
    <border>
      <left style="double"/>
      <right style="thin"/>
      <top style="thin"/>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top style="double"/>
      <bottom/>
    </border>
    <border>
      <left style="thin"/>
      <right style="thin"/>
      <top style="double"/>
      <bottom style="thin"/>
    </border>
    <border>
      <left style="thin"/>
      <right/>
      <top style="thin"/>
      <bottom/>
    </border>
    <border>
      <left style="thin"/>
      <right/>
      <top/>
      <bottom style="double"/>
    </border>
    <border>
      <left/>
      <right style="double"/>
      <top/>
      <bottom style="double"/>
    </border>
    <border>
      <left style="thin"/>
      <right style="thin"/>
      <top style="thin"/>
      <bottom style="hair"/>
    </border>
    <border>
      <left style="thin"/>
      <right style="thin"/>
      <top style="hair"/>
      <bottom style="hair"/>
    </border>
    <border>
      <left style="thin"/>
      <right style="thin"/>
      <top style="hair"/>
      <bottom style="double"/>
    </border>
    <border>
      <left/>
      <right style="thin"/>
      <top/>
      <bottom style="double"/>
    </border>
    <border>
      <left/>
      <right/>
      <top/>
      <bottom style="double"/>
    </border>
    <border>
      <left/>
      <right style="double"/>
      <top style="thin"/>
      <bottom style="hair"/>
    </border>
    <border>
      <left/>
      <right style="double"/>
      <top/>
      <bottom style="hair"/>
    </border>
    <border>
      <left style="thin"/>
      <right style="double"/>
      <top style="double"/>
      <bottom style="thin"/>
    </border>
    <border>
      <left style="thin"/>
      <right style="thin"/>
      <top/>
      <bottom/>
    </border>
    <border>
      <left style="thin"/>
      <right style="thin"/>
      <top/>
      <bottom style="thin"/>
    </border>
    <border>
      <left style="thin"/>
      <right style="double"/>
      <top style="thin"/>
      <bottom/>
    </border>
    <border>
      <left style="thin"/>
      <right style="double"/>
      <top style="hair"/>
      <bottom style="hair"/>
    </border>
    <border>
      <left style="thin"/>
      <right style="thin"/>
      <top style="thin"/>
      <bottom/>
    </border>
    <border>
      <left style="thin"/>
      <right/>
      <top style="hair"/>
      <bottom style="hair"/>
    </border>
    <border>
      <left style="thin"/>
      <right/>
      <top style="double"/>
      <bottom style="thin"/>
    </border>
    <border>
      <left/>
      <right/>
      <top style="thin"/>
      <bottom/>
    </border>
    <border>
      <left style="thin"/>
      <right style="double"/>
      <top style="thin"/>
      <bottom style="hair"/>
    </border>
    <border>
      <left/>
      <right/>
      <top/>
      <bottom style="thin"/>
    </border>
    <border>
      <left/>
      <right style="thin"/>
      <top style="hair"/>
      <bottom style="hair"/>
    </border>
    <border>
      <left/>
      <right/>
      <top style="hair"/>
      <bottom style="hair"/>
    </border>
    <border>
      <left/>
      <right style="double"/>
      <top style="thin"/>
      <bottom style="thin"/>
    </border>
    <border>
      <left/>
      <right style="thin"/>
      <top style="double"/>
      <bottom style="thin"/>
    </border>
    <border>
      <left/>
      <right/>
      <top style="thin"/>
      <bottom style="double"/>
    </border>
    <border>
      <left/>
      <right/>
      <top style="double"/>
      <bottom style="thin"/>
    </border>
    <border>
      <left/>
      <right/>
      <top style="double"/>
      <bottom/>
    </border>
    <border>
      <left/>
      <right style="double"/>
      <top style="double"/>
      <bottom style="thin"/>
    </border>
    <border>
      <left/>
      <right style="thin"/>
      <top style="double"/>
      <bottom/>
    </border>
    <border>
      <left style="thin"/>
      <right/>
      <top/>
      <bottom style="thin"/>
    </border>
    <border>
      <left/>
      <right style="thin"/>
      <top/>
      <bottom style="thin"/>
    </border>
    <border>
      <left style="double"/>
      <right style="thin"/>
      <top style="double"/>
      <bottom/>
    </border>
    <border>
      <left style="double"/>
      <right style="thin"/>
      <top/>
      <bottom/>
    </border>
    <border>
      <left style="double"/>
      <right style="thin"/>
      <top/>
      <bottom style="double"/>
    </border>
    <border>
      <left style="thin"/>
      <right/>
      <top style="thin"/>
      <bottom style="double"/>
    </border>
    <border>
      <left/>
      <right style="thin"/>
      <top style="thin"/>
      <bottom style="double"/>
    </border>
    <border>
      <left style="thin"/>
      <right style="thin"/>
      <top style="double"/>
      <bottom/>
    </border>
    <border>
      <left style="double"/>
      <right style="thin"/>
      <top/>
      <bottom style="thin"/>
    </border>
    <border>
      <left/>
      <right style="thin"/>
      <top style="thin"/>
      <bottom/>
    </border>
    <border>
      <left/>
      <right style="thin"/>
      <top/>
      <bottom/>
    </border>
    <border>
      <left style="thin"/>
      <right style="double"/>
      <top/>
      <bottom/>
    </border>
    <border>
      <left style="thin"/>
      <right style="double"/>
      <top/>
      <bottom style="thin"/>
    </border>
    <border>
      <left style="thin"/>
      <right/>
      <top style="thin"/>
      <bottom style="hair"/>
    </border>
    <border>
      <left/>
      <right style="thin"/>
      <top style="thin"/>
      <bottom style="hair"/>
    </border>
    <border>
      <left/>
      <right/>
      <top style="thin"/>
      <bottom style="hair"/>
    </border>
    <border>
      <left style="thin"/>
      <right/>
      <top style="hair"/>
      <bottom style="double"/>
    </border>
    <border>
      <left/>
      <right style="thin"/>
      <top style="hair"/>
      <bottom style="double"/>
    </border>
    <border>
      <left/>
      <right/>
      <top style="hair"/>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0" fillId="0" borderId="0" applyFont="0" applyFill="0" applyBorder="0" applyAlignment="0" applyProtection="0"/>
    <xf numFmtId="0" fontId="55" fillId="28" borderId="1" applyNumberFormat="0" applyAlignment="0" applyProtection="0"/>
    <xf numFmtId="43" fontId="5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7">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4" fillId="0" borderId="11" xfId="0" applyFont="1" applyBorder="1" applyAlignment="1">
      <alignment vertical="center"/>
    </xf>
    <xf numFmtId="0" fontId="3" fillId="0" borderId="12" xfId="0" applyFont="1" applyBorder="1" applyAlignment="1">
      <alignment horizontal="center" vertical="center"/>
    </xf>
    <xf numFmtId="164" fontId="10" fillId="33" borderId="13" xfId="42" applyNumberFormat="1" applyFont="1" applyFill="1" applyBorder="1" applyAlignment="1">
      <alignment vertical="center"/>
    </xf>
    <xf numFmtId="0" fontId="5" fillId="0" borderId="14" xfId="0" applyFont="1" applyBorder="1" applyAlignment="1">
      <alignment horizontal="center"/>
    </xf>
    <xf numFmtId="0" fontId="3" fillId="0" borderId="15" xfId="0" applyFont="1" applyBorder="1" applyAlignment="1">
      <alignment horizontal="center" vertical="center"/>
    </xf>
    <xf numFmtId="0" fontId="14" fillId="33" borderId="16" xfId="0" applyFont="1" applyFill="1" applyBorder="1" applyAlignment="1">
      <alignment horizontal="center" vertical="center"/>
    </xf>
    <xf numFmtId="0" fontId="15" fillId="33" borderId="17" xfId="0" applyFont="1" applyFill="1" applyBorder="1" applyAlignment="1">
      <alignment horizontal="center" vertical="center"/>
    </xf>
    <xf numFmtId="0" fontId="14" fillId="33" borderId="18" xfId="0" applyFont="1" applyFill="1" applyBorder="1" applyAlignment="1">
      <alignment vertical="center"/>
    </xf>
    <xf numFmtId="0" fontId="15" fillId="33" borderId="18" xfId="0" applyFont="1" applyFill="1" applyBorder="1" applyAlignment="1">
      <alignment horizontal="center" vertical="center"/>
    </xf>
    <xf numFmtId="0" fontId="14" fillId="33" borderId="19" xfId="0" applyFont="1" applyFill="1" applyBorder="1" applyAlignment="1">
      <alignment vertical="center"/>
    </xf>
    <xf numFmtId="0" fontId="14" fillId="33" borderId="20" xfId="0" applyFont="1" applyFill="1" applyBorder="1" applyAlignment="1">
      <alignment vertical="center"/>
    </xf>
    <xf numFmtId="165" fontId="13" fillId="33" borderId="18" xfId="44" applyNumberFormat="1" applyFont="1" applyFill="1" applyBorder="1" applyAlignment="1">
      <alignment horizontal="center" vertical="center"/>
    </xf>
    <xf numFmtId="0" fontId="14" fillId="33" borderId="17" xfId="0" applyFont="1" applyFill="1" applyBorder="1" applyAlignment="1">
      <alignment vertical="center"/>
    </xf>
    <xf numFmtId="0" fontId="14" fillId="33" borderId="18" xfId="0" applyFont="1" applyFill="1" applyBorder="1" applyAlignment="1">
      <alignment horizontal="left" vertical="center"/>
    </xf>
    <xf numFmtId="9" fontId="4" fillId="33" borderId="21" xfId="0" applyNumberFormat="1" applyFont="1" applyFill="1" applyBorder="1" applyAlignment="1">
      <alignment horizontal="left"/>
    </xf>
    <xf numFmtId="0" fontId="2" fillId="33" borderId="19" xfId="0" applyFont="1" applyFill="1" applyBorder="1" applyAlignment="1">
      <alignment horizontal="center"/>
    </xf>
    <xf numFmtId="0" fontId="6" fillId="33" borderId="18" xfId="0" applyFont="1" applyFill="1" applyBorder="1" applyAlignment="1">
      <alignment/>
    </xf>
    <xf numFmtId="164" fontId="8" fillId="33" borderId="18" xfId="42" applyNumberFormat="1" applyFont="1" applyFill="1" applyBorder="1" applyAlignment="1">
      <alignment vertical="center"/>
    </xf>
    <xf numFmtId="164" fontId="8" fillId="33" borderId="18" xfId="42" applyNumberFormat="1" applyFont="1" applyFill="1" applyBorder="1" applyAlignment="1">
      <alignment vertical="center"/>
    </xf>
    <xf numFmtId="164" fontId="8" fillId="33" borderId="17" xfId="42" applyNumberFormat="1" applyFont="1" applyFill="1" applyBorder="1" applyAlignment="1">
      <alignment vertical="center"/>
    </xf>
    <xf numFmtId="0" fontId="2" fillId="33" borderId="18" xfId="0" applyFont="1" applyFill="1" applyBorder="1" applyAlignment="1">
      <alignment horizontal="center"/>
    </xf>
    <xf numFmtId="0" fontId="7" fillId="34" borderId="22" xfId="0" applyFont="1" applyFill="1" applyBorder="1" applyAlignment="1">
      <alignment vertical="center"/>
    </xf>
    <xf numFmtId="0" fontId="7" fillId="34" borderId="18" xfId="0" applyFont="1" applyFill="1" applyBorder="1" applyAlignment="1">
      <alignment vertical="center"/>
    </xf>
    <xf numFmtId="0" fontId="16" fillId="0" borderId="22" xfId="0" applyFont="1" applyBorder="1" applyAlignment="1">
      <alignment vertical="center"/>
    </xf>
    <xf numFmtId="0" fontId="16" fillId="0" borderId="18" xfId="0" applyFont="1" applyBorder="1" applyAlignment="1">
      <alignment horizontal="left" vertical="center"/>
    </xf>
    <xf numFmtId="165" fontId="7" fillId="33" borderId="18" xfId="44" applyNumberFormat="1" applyFont="1" applyFill="1" applyBorder="1" applyAlignment="1" quotePrefix="1">
      <alignment horizontal="left"/>
    </xf>
    <xf numFmtId="2" fontId="3" fillId="0" borderId="0" xfId="0" applyNumberFormat="1" applyFont="1" applyAlignment="1">
      <alignment/>
    </xf>
    <xf numFmtId="0" fontId="4" fillId="0" borderId="23" xfId="0" applyFont="1" applyBorder="1" applyAlignment="1">
      <alignment vertical="center"/>
    </xf>
    <xf numFmtId="0" fontId="4" fillId="0" borderId="24" xfId="0" applyFont="1" applyBorder="1" applyAlignment="1">
      <alignment vertical="center"/>
    </xf>
    <xf numFmtId="164" fontId="5" fillId="0" borderId="25" xfId="42" applyNumberFormat="1" applyFont="1" applyBorder="1" applyAlignment="1" applyProtection="1">
      <alignment/>
      <protection locked="0"/>
    </xf>
    <xf numFmtId="0" fontId="4" fillId="0" borderId="26" xfId="0" applyFont="1" applyFill="1" applyBorder="1" applyAlignment="1" applyProtection="1">
      <alignment horizontal="center" vertical="center"/>
      <protection locked="0"/>
    </xf>
    <xf numFmtId="0" fontId="9" fillId="0" borderId="26" xfId="0" applyFont="1" applyBorder="1" applyAlignment="1" applyProtection="1">
      <alignment vertical="center"/>
      <protection locked="0"/>
    </xf>
    <xf numFmtId="0" fontId="9" fillId="0" borderId="26" xfId="0" applyFont="1" applyBorder="1" applyAlignment="1" applyProtection="1">
      <alignment horizontal="center" vertical="center"/>
      <protection locked="0"/>
    </xf>
    <xf numFmtId="0" fontId="9" fillId="0" borderId="26" xfId="0" applyFont="1" applyBorder="1" applyAlignment="1" applyProtection="1">
      <alignment horizontal="left" vertical="center"/>
      <protection locked="0"/>
    </xf>
    <xf numFmtId="0" fontId="4" fillId="0" borderId="27" xfId="0" applyFont="1" applyFill="1" applyBorder="1" applyAlignment="1" applyProtection="1">
      <alignment horizontal="center" vertical="center"/>
      <protection locked="0"/>
    </xf>
    <xf numFmtId="0" fontId="9" fillId="0" borderId="27" xfId="0" applyFont="1" applyBorder="1" applyAlignment="1" applyProtection="1">
      <alignment vertical="center"/>
      <protection locked="0"/>
    </xf>
    <xf numFmtId="0" fontId="9" fillId="0" borderId="27" xfId="0" applyFont="1" applyBorder="1" applyAlignment="1" applyProtection="1">
      <alignment horizontal="center" vertical="center"/>
      <protection locked="0"/>
    </xf>
    <xf numFmtId="0" fontId="9" fillId="0" borderId="27" xfId="0" applyFont="1" applyBorder="1" applyAlignment="1" applyProtection="1">
      <alignment horizontal="left" vertical="center"/>
      <protection locked="0"/>
    </xf>
    <xf numFmtId="0" fontId="4" fillId="0" borderId="28" xfId="0" applyFont="1" applyFill="1" applyBorder="1" applyAlignment="1" applyProtection="1">
      <alignment horizontal="center" vertical="center"/>
      <protection locked="0"/>
    </xf>
    <xf numFmtId="0" fontId="9" fillId="0" borderId="28" xfId="0" applyFont="1" applyBorder="1" applyAlignment="1" applyProtection="1">
      <alignment vertical="center"/>
      <protection locked="0"/>
    </xf>
    <xf numFmtId="0" fontId="9" fillId="0" borderId="28" xfId="0" applyFont="1" applyBorder="1" applyAlignment="1" applyProtection="1">
      <alignment horizontal="center" vertical="center"/>
      <protection locked="0"/>
    </xf>
    <xf numFmtId="0" fontId="9" fillId="0" borderId="28" xfId="0" applyFont="1" applyBorder="1" applyAlignment="1" applyProtection="1">
      <alignment horizontal="lef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8" xfId="0" applyFont="1" applyBorder="1" applyAlignment="1" applyProtection="1">
      <alignment vertical="center"/>
      <protection locked="0"/>
    </xf>
    <xf numFmtId="164" fontId="19" fillId="33" borderId="29" xfId="42" applyNumberFormat="1" applyFont="1" applyFill="1" applyBorder="1" applyAlignment="1">
      <alignment vertical="center"/>
    </xf>
    <xf numFmtId="164" fontId="8" fillId="33" borderId="30" xfId="42" applyNumberFormat="1" applyFont="1" applyFill="1" applyBorder="1" applyAlignment="1">
      <alignment vertical="center"/>
    </xf>
    <xf numFmtId="164" fontId="8" fillId="33" borderId="17" xfId="42" applyNumberFormat="1" applyFont="1" applyFill="1" applyBorder="1" applyAlignment="1">
      <alignment vertical="center"/>
    </xf>
    <xf numFmtId="164" fontId="8" fillId="33" borderId="18" xfId="42" applyNumberFormat="1" applyFont="1" applyFill="1" applyBorder="1" applyAlignment="1">
      <alignment vertical="center"/>
    </xf>
    <xf numFmtId="164" fontId="8" fillId="33" borderId="18" xfId="42" applyNumberFormat="1" applyFont="1" applyFill="1" applyBorder="1" applyAlignment="1">
      <alignment vertical="center"/>
    </xf>
    <xf numFmtId="164" fontId="8" fillId="33" borderId="17" xfId="42" applyNumberFormat="1" applyFont="1" applyFill="1" applyBorder="1" applyAlignment="1">
      <alignment vertical="center"/>
    </xf>
    <xf numFmtId="165" fontId="20" fillId="0" borderId="31" xfId="44" applyNumberFormat="1" applyFont="1" applyBorder="1" applyAlignment="1" applyProtection="1" quotePrefix="1">
      <alignment horizontal="right"/>
      <protection/>
    </xf>
    <xf numFmtId="164" fontId="20" fillId="0" borderId="32" xfId="42" applyNumberFormat="1" applyFont="1" applyBorder="1" applyAlignment="1" applyProtection="1">
      <alignment/>
      <protection locked="0"/>
    </xf>
    <xf numFmtId="0" fontId="10" fillId="0" borderId="22" xfId="0" applyFont="1" applyBorder="1" applyAlignment="1">
      <alignment vertical="center"/>
    </xf>
    <xf numFmtId="164" fontId="10" fillId="0" borderId="33" xfId="0" applyNumberFormat="1" applyFont="1" applyFill="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164" fontId="10" fillId="0" borderId="36" xfId="42" applyNumberFormat="1" applyFont="1" applyFill="1" applyBorder="1" applyAlignment="1">
      <alignment vertical="center"/>
    </xf>
    <xf numFmtId="164" fontId="10" fillId="0" borderId="37" xfId="42" applyNumberFormat="1" applyFont="1" applyFill="1" applyBorder="1" applyAlignment="1">
      <alignment vertical="center"/>
    </xf>
    <xf numFmtId="0" fontId="67" fillId="0" borderId="0" xfId="0" applyNumberFormat="1" applyFont="1" applyAlignment="1">
      <alignment horizontal="center" vertical="center" wrapText="1"/>
    </xf>
    <xf numFmtId="0" fontId="43" fillId="0" borderId="0" xfId="0" applyFont="1" applyAlignment="1">
      <alignment/>
    </xf>
    <xf numFmtId="0" fontId="43" fillId="0" borderId="0" xfId="0" applyFont="1" applyAlignment="1">
      <alignment horizontal="right"/>
    </xf>
    <xf numFmtId="0" fontId="43" fillId="0" borderId="0" xfId="0" applyFont="1" applyAlignment="1">
      <alignment horizontal="center" vertical="top"/>
    </xf>
    <xf numFmtId="0" fontId="43" fillId="0" borderId="0" xfId="0" applyFont="1" applyAlignment="1">
      <alignment vertical="top"/>
    </xf>
    <xf numFmtId="0" fontId="6" fillId="0" borderId="18" xfId="0" applyFont="1" applyFill="1" applyBorder="1" applyAlignment="1">
      <alignment/>
    </xf>
    <xf numFmtId="164" fontId="8" fillId="0" borderId="18" xfId="42" applyNumberFormat="1" applyFont="1" applyFill="1" applyBorder="1" applyAlignment="1">
      <alignment vertical="center"/>
    </xf>
    <xf numFmtId="164" fontId="8" fillId="0" borderId="0" xfId="42" applyNumberFormat="1" applyFont="1" applyFill="1" applyBorder="1" applyAlignment="1">
      <alignment vertical="center"/>
    </xf>
    <xf numFmtId="0" fontId="6" fillId="0" borderId="38" xfId="0" applyFont="1" applyFill="1" applyBorder="1" applyAlignment="1">
      <alignment/>
    </xf>
    <xf numFmtId="164" fontId="8" fillId="0" borderId="38" xfId="42" applyNumberFormat="1" applyFont="1" applyFill="1" applyBorder="1" applyAlignment="1">
      <alignment vertical="center"/>
    </xf>
    <xf numFmtId="166" fontId="11" fillId="0" borderId="0" xfId="42" applyNumberFormat="1" applyFont="1" applyFill="1" applyBorder="1" applyAlignment="1">
      <alignment vertical="center"/>
    </xf>
    <xf numFmtId="164" fontId="11" fillId="0" borderId="0" xfId="42" applyNumberFormat="1" applyFont="1" applyFill="1" applyBorder="1" applyAlignment="1">
      <alignment vertical="center"/>
    </xf>
    <xf numFmtId="10" fontId="8" fillId="0" borderId="18" xfId="49" applyNumberFormat="1" applyFont="1" applyFill="1" applyBorder="1" applyAlignment="1">
      <alignment vertical="center"/>
    </xf>
    <xf numFmtId="164" fontId="8" fillId="33" borderId="17" xfId="42" applyNumberFormat="1" applyFont="1" applyFill="1" applyBorder="1" applyAlignment="1">
      <alignment vertical="center"/>
    </xf>
    <xf numFmtId="164" fontId="8" fillId="33" borderId="18" xfId="42" applyNumberFormat="1" applyFont="1" applyFill="1" applyBorder="1" applyAlignment="1">
      <alignment vertical="center"/>
    </xf>
    <xf numFmtId="165" fontId="13" fillId="0" borderId="38" xfId="44" applyNumberFormat="1" applyFont="1" applyFill="1" applyBorder="1" applyAlignment="1" applyProtection="1">
      <alignment horizontal="center" vertical="center"/>
      <protection locked="0"/>
    </xf>
    <xf numFmtId="165" fontId="13" fillId="0" borderId="27" xfId="44" applyNumberFormat="1" applyFont="1" applyFill="1" applyBorder="1" applyAlignment="1" applyProtection="1">
      <alignment horizontal="center" vertical="center"/>
      <protection locked="0"/>
    </xf>
    <xf numFmtId="164" fontId="8" fillId="33" borderId="18" xfId="42" applyNumberFormat="1" applyFont="1" applyFill="1" applyBorder="1" applyAlignment="1">
      <alignment vertical="center"/>
    </xf>
    <xf numFmtId="164" fontId="8" fillId="33" borderId="17" xfId="42" applyNumberFormat="1" applyFont="1" applyFill="1" applyBorder="1" applyAlignment="1">
      <alignment vertical="center"/>
    </xf>
    <xf numFmtId="44" fontId="67" fillId="0" borderId="0" xfId="0" applyNumberFormat="1" applyFont="1" applyAlignment="1">
      <alignment horizontal="center" vertical="center" wrapText="1"/>
    </xf>
    <xf numFmtId="44" fontId="10" fillId="0" borderId="0" xfId="0" applyNumberFormat="1" applyFont="1" applyAlignment="1">
      <alignment horizontal="center" vertical="center" wrapText="1"/>
    </xf>
    <xf numFmtId="44" fontId="23" fillId="0" borderId="0" xfId="0" applyNumberFormat="1" applyFont="1" applyAlignment="1">
      <alignment horizontal="center" vertical="center" wrapText="1"/>
    </xf>
    <xf numFmtId="0" fontId="12" fillId="0" borderId="0" xfId="0" applyFont="1" applyBorder="1" applyAlignment="1">
      <alignment horizontal="center"/>
    </xf>
    <xf numFmtId="0" fontId="12" fillId="0" borderId="0" xfId="0" applyFont="1" applyBorder="1" applyAlignment="1">
      <alignment/>
    </xf>
    <xf numFmtId="0" fontId="43" fillId="0" borderId="0" xfId="0" applyFont="1" applyAlignment="1">
      <alignment horizontal="justify" vertical="top" wrapText="1"/>
    </xf>
    <xf numFmtId="164" fontId="8" fillId="33" borderId="18" xfId="42" applyNumberFormat="1" applyFont="1" applyFill="1" applyBorder="1" applyAlignment="1">
      <alignment vertical="center"/>
    </xf>
    <xf numFmtId="164" fontId="8" fillId="33" borderId="17" xfId="42" applyNumberFormat="1" applyFont="1" applyFill="1" applyBorder="1" applyAlignment="1">
      <alignment vertical="center"/>
    </xf>
    <xf numFmtId="10" fontId="8" fillId="0" borderId="18" xfId="49" applyNumberFormat="1" applyFont="1" applyFill="1" applyBorder="1" applyAlignment="1">
      <alignment horizontal="right" vertical="center"/>
    </xf>
    <xf numFmtId="10" fontId="8" fillId="0" borderId="18" xfId="49" applyNumberFormat="1" applyFont="1" applyFill="1" applyBorder="1" applyAlignment="1">
      <alignment horizontal="center" vertical="center"/>
    </xf>
    <xf numFmtId="165" fontId="13" fillId="0" borderId="39" xfId="44" applyNumberFormat="1" applyFont="1" applyFill="1" applyBorder="1" applyAlignment="1" applyProtection="1">
      <alignment horizontal="center" vertical="center"/>
      <protection locked="0"/>
    </xf>
    <xf numFmtId="0" fontId="10" fillId="0" borderId="40" xfId="0" applyFont="1" applyBorder="1" applyAlignment="1">
      <alignment vertical="center"/>
    </xf>
    <xf numFmtId="0" fontId="4" fillId="0" borderId="41"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10" fillId="33" borderId="18" xfId="0" applyFont="1" applyFill="1" applyBorder="1" applyAlignment="1">
      <alignment vertical="center"/>
    </xf>
    <xf numFmtId="0" fontId="23" fillId="33" borderId="18" xfId="0" applyFont="1" applyFill="1" applyBorder="1" applyAlignment="1">
      <alignment horizontal="center" vertical="center"/>
    </xf>
    <xf numFmtId="0" fontId="10" fillId="33" borderId="19" xfId="0" applyFont="1" applyFill="1" applyBorder="1" applyAlignment="1">
      <alignment vertical="center"/>
    </xf>
    <xf numFmtId="0" fontId="10" fillId="33" borderId="20" xfId="0" applyFont="1" applyFill="1" applyBorder="1" applyAlignment="1">
      <alignment vertical="center"/>
    </xf>
    <xf numFmtId="0" fontId="10" fillId="33" borderId="18" xfId="0" applyFont="1" applyFill="1" applyBorder="1" applyAlignment="1">
      <alignment horizontal="left" vertical="center"/>
    </xf>
    <xf numFmtId="0" fontId="10" fillId="33" borderId="17" xfId="0" applyFont="1" applyFill="1" applyBorder="1" applyAlignment="1">
      <alignment vertical="center"/>
    </xf>
    <xf numFmtId="165" fontId="24" fillId="33" borderId="18" xfId="44" applyNumberFormat="1" applyFont="1" applyFill="1" applyBorder="1" applyAlignment="1">
      <alignment horizontal="center" vertical="center"/>
    </xf>
    <xf numFmtId="165" fontId="24" fillId="33" borderId="19" xfId="44" applyNumberFormat="1" applyFont="1" applyFill="1" applyBorder="1" applyAlignment="1">
      <alignment horizontal="center" vertical="center"/>
    </xf>
    <xf numFmtId="164" fontId="10" fillId="0" borderId="42" xfId="42" applyNumberFormat="1" applyFont="1" applyFill="1" applyBorder="1" applyAlignment="1">
      <alignment vertical="center"/>
    </xf>
    <xf numFmtId="164" fontId="19" fillId="0" borderId="43" xfId="42" applyNumberFormat="1" applyFont="1" applyFill="1" applyBorder="1" applyAlignment="1">
      <alignment horizontal="right" vertical="center"/>
    </xf>
    <xf numFmtId="164" fontId="25" fillId="0" borderId="0" xfId="42" applyNumberFormat="1" applyFont="1" applyFill="1" applyBorder="1" applyAlignment="1">
      <alignment vertical="center"/>
    </xf>
    <xf numFmtId="164" fontId="25" fillId="0" borderId="41" xfId="42" applyNumberFormat="1" applyFont="1" applyFill="1" applyBorder="1" applyAlignment="1">
      <alignment vertical="center"/>
    </xf>
    <xf numFmtId="166" fontId="8" fillId="0" borderId="38" xfId="42" applyNumberFormat="1" applyFont="1" applyFill="1" applyBorder="1" applyAlignment="1">
      <alignment horizontal="left" vertical="center"/>
    </xf>
    <xf numFmtId="166" fontId="8" fillId="0" borderId="34" xfId="42" applyNumberFormat="1" applyFont="1" applyFill="1" applyBorder="1" applyAlignment="1">
      <alignment horizontal="left" vertical="center"/>
    </xf>
    <xf numFmtId="166" fontId="19" fillId="0" borderId="18" xfId="42" applyNumberFormat="1" applyFont="1" applyFill="1" applyBorder="1" applyAlignment="1">
      <alignment horizontal="left" vertical="center"/>
    </xf>
    <xf numFmtId="0" fontId="23" fillId="33" borderId="17" xfId="0" applyFont="1" applyFill="1" applyBorder="1" applyAlignment="1">
      <alignment horizontal="center" vertical="center"/>
    </xf>
    <xf numFmtId="164" fontId="20" fillId="0" borderId="32" xfId="42" applyNumberFormat="1" applyFont="1" applyBorder="1" applyAlignment="1" applyProtection="1">
      <alignment horizontal="center"/>
      <protection locked="0"/>
    </xf>
    <xf numFmtId="165" fontId="20" fillId="0" borderId="31" xfId="44" applyNumberFormat="1" applyFont="1" applyBorder="1" applyAlignment="1" applyProtection="1" quotePrefix="1">
      <alignment horizontal="right" vertical="center"/>
      <protection/>
    </xf>
    <xf numFmtId="0" fontId="43" fillId="0" borderId="0" xfId="0" applyFont="1" applyAlignment="1">
      <alignment horizontal="justify" vertical="top" wrapText="1"/>
    </xf>
    <xf numFmtId="0" fontId="46" fillId="0" borderId="0" xfId="0" applyFont="1" applyAlignment="1">
      <alignment/>
    </xf>
    <xf numFmtId="0" fontId="6" fillId="0" borderId="38"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164" fontId="19" fillId="0" borderId="0" xfId="42" applyNumberFormat="1" applyFont="1" applyFill="1" applyBorder="1" applyAlignment="1">
      <alignment vertical="center"/>
    </xf>
    <xf numFmtId="0" fontId="6" fillId="0" borderId="38" xfId="0" applyFont="1" applyFill="1" applyBorder="1" applyAlignment="1">
      <alignment horizontal="left" vertical="center" wrapText="1"/>
    </xf>
    <xf numFmtId="0" fontId="6" fillId="0" borderId="35" xfId="0" applyFont="1" applyFill="1" applyBorder="1" applyAlignment="1">
      <alignment horizontal="left" vertical="center" wrapText="1"/>
    </xf>
    <xf numFmtId="164" fontId="8" fillId="0" borderId="38" xfId="42" applyNumberFormat="1" applyFont="1" applyFill="1" applyBorder="1" applyAlignment="1">
      <alignment horizontal="center" vertical="center"/>
    </xf>
    <xf numFmtId="164" fontId="8" fillId="0" borderId="34" xfId="42" applyNumberFormat="1" applyFont="1" applyFill="1" applyBorder="1" applyAlignment="1">
      <alignment horizontal="center" vertical="center"/>
    </xf>
    <xf numFmtId="164" fontId="8" fillId="0" borderId="35" xfId="42" applyNumberFormat="1" applyFont="1" applyFill="1" applyBorder="1" applyAlignment="1">
      <alignment horizontal="center" vertical="center"/>
    </xf>
    <xf numFmtId="0" fontId="68" fillId="0" borderId="0" xfId="0" applyFont="1" applyAlignment="1">
      <alignment horizontal="center" vertical="center"/>
    </xf>
    <xf numFmtId="0" fontId="69" fillId="0" borderId="0" xfId="0" applyFont="1" applyAlignment="1">
      <alignment horizontal="center"/>
    </xf>
    <xf numFmtId="0" fontId="70" fillId="0" borderId="0" xfId="0" applyFont="1" applyAlignment="1">
      <alignment horizontal="center" vertical="top"/>
    </xf>
    <xf numFmtId="0" fontId="9" fillId="0" borderId="39" xfId="0" applyFont="1" applyBorder="1" applyAlignment="1" applyProtection="1">
      <alignment vertical="center"/>
      <protection locked="0"/>
    </xf>
    <xf numFmtId="0" fontId="9" fillId="0" borderId="44" xfId="0" applyFont="1" applyBorder="1" applyAlignment="1" applyProtection="1">
      <alignment vertical="center"/>
      <protection locked="0"/>
    </xf>
    <xf numFmtId="14" fontId="9" fillId="0" borderId="39" xfId="0" applyNumberFormat="1" applyFont="1" applyBorder="1" applyAlignment="1" applyProtection="1">
      <alignment horizontal="center" vertical="center"/>
      <protection locked="0"/>
    </xf>
    <xf numFmtId="14" fontId="9" fillId="0" borderId="44" xfId="0" applyNumberFormat="1" applyFont="1" applyBorder="1" applyAlignment="1" applyProtection="1">
      <alignment horizontal="center" vertical="center"/>
      <protection locked="0"/>
    </xf>
    <xf numFmtId="164" fontId="8" fillId="33" borderId="19" xfId="42" applyNumberFormat="1" applyFont="1" applyFill="1" applyBorder="1" applyAlignment="1">
      <alignment vertical="center"/>
    </xf>
    <xf numFmtId="164" fontId="8" fillId="33" borderId="17" xfId="42" applyNumberFormat="1" applyFont="1" applyFill="1" applyBorder="1" applyAlignment="1">
      <alignment vertical="center"/>
    </xf>
    <xf numFmtId="164" fontId="8" fillId="33" borderId="20" xfId="42" applyNumberFormat="1" applyFont="1" applyFill="1" applyBorder="1" applyAlignment="1">
      <alignment vertical="center"/>
    </xf>
    <xf numFmtId="0" fontId="9" fillId="0" borderId="45" xfId="0" applyFont="1" applyBorder="1" applyAlignment="1" applyProtection="1">
      <alignment vertical="center"/>
      <protection locked="0"/>
    </xf>
    <xf numFmtId="164" fontId="16" fillId="0" borderId="19" xfId="42" applyNumberFormat="1" applyFont="1" applyBorder="1" applyAlignment="1" applyProtection="1">
      <alignment vertical="center"/>
      <protection/>
    </xf>
    <xf numFmtId="164" fontId="16" fillId="0" borderId="20" xfId="42" applyNumberFormat="1" applyFont="1" applyBorder="1" applyAlignment="1" applyProtection="1">
      <alignment vertical="center"/>
      <protection/>
    </xf>
    <xf numFmtId="164" fontId="16" fillId="0" borderId="46" xfId="42" applyNumberFormat="1" applyFont="1" applyBorder="1" applyAlignment="1" applyProtection="1">
      <alignment vertical="center"/>
      <protection/>
    </xf>
    <xf numFmtId="0" fontId="7" fillId="34" borderId="40" xfId="0" applyFont="1" applyFill="1" applyBorder="1" applyAlignment="1">
      <alignment vertical="center"/>
    </xf>
    <xf numFmtId="0" fontId="7" fillId="34" borderId="47" xfId="0" applyFont="1" applyFill="1" applyBorder="1" applyAlignment="1">
      <alignment vertical="center"/>
    </xf>
    <xf numFmtId="0" fontId="7" fillId="34" borderId="19" xfId="0" applyFont="1" applyFill="1" applyBorder="1" applyAlignment="1">
      <alignment vertical="center"/>
    </xf>
    <xf numFmtId="0" fontId="7" fillId="34" borderId="17" xfId="0" applyFont="1" applyFill="1" applyBorder="1" applyAlignment="1">
      <alignment vertical="center"/>
    </xf>
    <xf numFmtId="166" fontId="11" fillId="33" borderId="48" xfId="42" applyNumberFormat="1" applyFont="1" applyFill="1" applyBorder="1" applyAlignment="1">
      <alignment horizontal="left" vertical="center"/>
    </xf>
    <xf numFmtId="164" fontId="8" fillId="33" borderId="18" xfId="42" applyNumberFormat="1" applyFont="1" applyFill="1" applyBorder="1" applyAlignment="1">
      <alignment vertical="center"/>
    </xf>
    <xf numFmtId="0" fontId="4" fillId="33" borderId="49" xfId="0" applyFont="1" applyFill="1" applyBorder="1" applyAlignment="1">
      <alignment horizontal="center"/>
    </xf>
    <xf numFmtId="0" fontId="4" fillId="33" borderId="47" xfId="0" applyFont="1" applyFill="1" applyBorder="1" applyAlignment="1">
      <alignment horizontal="center"/>
    </xf>
    <xf numFmtId="0" fontId="7" fillId="35" borderId="19" xfId="0" applyFont="1" applyFill="1" applyBorder="1" applyAlignment="1">
      <alignment vertical="center"/>
    </xf>
    <xf numFmtId="0" fontId="7" fillId="35" borderId="20" xfId="0" applyFont="1" applyFill="1" applyBorder="1" applyAlignment="1">
      <alignment vertical="center"/>
    </xf>
    <xf numFmtId="0" fontId="7" fillId="35" borderId="17" xfId="0" applyFont="1" applyFill="1" applyBorder="1" applyAlignment="1">
      <alignment vertical="center"/>
    </xf>
    <xf numFmtId="0" fontId="18" fillId="0" borderId="21" xfId="0" applyFont="1" applyBorder="1" applyAlignment="1">
      <alignment horizontal="center" vertical="center"/>
    </xf>
    <xf numFmtId="0" fontId="18" fillId="0" borderId="50" xfId="0" applyFont="1" applyBorder="1" applyAlignment="1">
      <alignment horizontal="center" vertical="center"/>
    </xf>
    <xf numFmtId="0" fontId="18" fillId="0" borderId="49" xfId="0" applyFont="1" applyBorder="1" applyAlignment="1">
      <alignment horizontal="center" vertical="center"/>
    </xf>
    <xf numFmtId="0" fontId="18" fillId="0" borderId="51" xfId="0" applyFont="1" applyBorder="1" applyAlignment="1">
      <alignment horizontal="center" vertical="center"/>
    </xf>
    <xf numFmtId="0" fontId="16" fillId="0" borderId="19"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6" fillId="0" borderId="52" xfId="0" applyFont="1" applyBorder="1" applyAlignment="1" applyProtection="1">
      <alignment horizontal="center" vertical="center"/>
      <protection locked="0"/>
    </xf>
    <xf numFmtId="0" fontId="12" fillId="0" borderId="38" xfId="0" applyFont="1" applyBorder="1" applyAlignment="1">
      <alignment horizontal="center" vertical="center" textRotation="90"/>
    </xf>
    <xf numFmtId="0" fontId="12" fillId="0" borderId="34" xfId="0" applyFont="1" applyBorder="1" applyAlignment="1">
      <alignment horizontal="center" vertical="center" textRotation="90"/>
    </xf>
    <xf numFmtId="0" fontId="12" fillId="0" borderId="35" xfId="0" applyFont="1" applyBorder="1" applyAlignment="1">
      <alignment horizontal="center" vertical="center" textRotation="90"/>
    </xf>
    <xf numFmtId="0" fontId="12" fillId="0" borderId="18" xfId="0" applyFont="1" applyBorder="1" applyAlignment="1">
      <alignment vertical="center" textRotation="90"/>
    </xf>
    <xf numFmtId="0" fontId="12" fillId="33" borderId="21"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54" xfId="0" applyFont="1" applyFill="1" applyBorder="1" applyAlignment="1">
      <alignment horizontal="center" vertical="center"/>
    </xf>
    <xf numFmtId="0" fontId="4" fillId="33" borderId="55" xfId="0" applyFont="1" applyFill="1" applyBorder="1" applyAlignment="1">
      <alignment horizontal="center" vertical="center" textRotation="90"/>
    </xf>
    <xf numFmtId="0" fontId="4" fillId="33" borderId="56" xfId="0" applyFont="1" applyFill="1" applyBorder="1" applyAlignment="1">
      <alignment horizontal="center" vertical="center" textRotation="90"/>
    </xf>
    <xf numFmtId="0" fontId="4" fillId="33" borderId="57" xfId="0" applyFont="1" applyFill="1" applyBorder="1" applyAlignment="1">
      <alignment horizontal="center" vertical="center" textRotation="90"/>
    </xf>
    <xf numFmtId="164" fontId="11" fillId="33" borderId="58" xfId="42" applyNumberFormat="1" applyFont="1" applyFill="1" applyBorder="1" applyAlignment="1">
      <alignment horizontal="right" vertical="center"/>
    </xf>
    <xf numFmtId="164" fontId="11" fillId="33" borderId="48" xfId="42" applyNumberFormat="1" applyFont="1" applyFill="1" applyBorder="1" applyAlignment="1">
      <alignment horizontal="right" vertical="center"/>
    </xf>
    <xf numFmtId="9" fontId="4" fillId="33" borderId="19" xfId="0" applyNumberFormat="1" applyFont="1" applyFill="1" applyBorder="1" applyAlignment="1">
      <alignment horizontal="right"/>
    </xf>
    <xf numFmtId="9" fontId="4" fillId="33" borderId="20" xfId="0" applyNumberFormat="1" applyFont="1" applyFill="1" applyBorder="1" applyAlignment="1">
      <alignment horizontal="right"/>
    </xf>
    <xf numFmtId="0" fontId="11" fillId="33" borderId="19" xfId="0" applyFont="1" applyFill="1" applyBorder="1" applyAlignment="1">
      <alignment horizontal="center"/>
    </xf>
    <xf numFmtId="0" fontId="11" fillId="33" borderId="17" xfId="0" applyFont="1" applyFill="1" applyBorder="1" applyAlignment="1">
      <alignment horizontal="center"/>
    </xf>
    <xf numFmtId="9" fontId="4" fillId="33" borderId="40" xfId="0" applyNumberFormat="1" applyFont="1" applyFill="1" applyBorder="1" applyAlignment="1">
      <alignment horizontal="left"/>
    </xf>
    <xf numFmtId="9" fontId="4" fillId="33" borderId="49" xfId="0" applyNumberFormat="1" applyFont="1" applyFill="1" applyBorder="1" applyAlignment="1">
      <alignment horizontal="left"/>
    </xf>
    <xf numFmtId="0" fontId="11" fillId="33" borderId="58" xfId="0" applyFont="1" applyFill="1" applyBorder="1" applyAlignment="1">
      <alignment horizontal="center"/>
    </xf>
    <xf numFmtId="0" fontId="11" fillId="33" borderId="48" xfId="0" applyFont="1" applyFill="1" applyBorder="1" applyAlignment="1">
      <alignment horizontal="center"/>
    </xf>
    <xf numFmtId="0" fontId="11" fillId="33" borderId="59" xfId="0" applyFont="1" applyFill="1" applyBorder="1" applyAlignment="1">
      <alignment horizontal="center"/>
    </xf>
    <xf numFmtId="0" fontId="11" fillId="33" borderId="60" xfId="0" applyFont="1" applyFill="1" applyBorder="1" applyAlignment="1">
      <alignment horizontal="center" vertical="center"/>
    </xf>
    <xf numFmtId="0" fontId="11" fillId="33" borderId="35" xfId="0" applyFont="1" applyFill="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61" xfId="0" applyFont="1" applyBorder="1" applyAlignment="1">
      <alignment horizontal="center" vertical="center"/>
    </xf>
    <xf numFmtId="0" fontId="12" fillId="0" borderId="60" xfId="0" applyFont="1" applyBorder="1" applyAlignment="1">
      <alignment vertical="center" textRotation="90"/>
    </xf>
    <xf numFmtId="0" fontId="12" fillId="0" borderId="34" xfId="0" applyFont="1" applyBorder="1" applyAlignment="1">
      <alignment vertical="center" textRotation="90"/>
    </xf>
    <xf numFmtId="0" fontId="12" fillId="0" borderId="35" xfId="0" applyFont="1" applyBorder="1" applyAlignment="1">
      <alignment vertical="center" textRotation="90"/>
    </xf>
    <xf numFmtId="0" fontId="71" fillId="0" borderId="34" xfId="0" applyFont="1" applyBorder="1" applyAlignment="1">
      <alignment horizontal="center" vertical="center"/>
    </xf>
    <xf numFmtId="0" fontId="71" fillId="0" borderId="35" xfId="0" applyFont="1" applyBorder="1" applyAlignment="1">
      <alignment horizontal="center" vertical="center"/>
    </xf>
    <xf numFmtId="0" fontId="12" fillId="0" borderId="38" xfId="0" applyFont="1" applyBorder="1" applyAlignment="1">
      <alignment horizontal="center"/>
    </xf>
    <xf numFmtId="0" fontId="12" fillId="0" borderId="34" xfId="0" applyFont="1" applyBorder="1" applyAlignment="1">
      <alignment horizontal="center"/>
    </xf>
    <xf numFmtId="0" fontId="12" fillId="0" borderId="23" xfId="0" applyFont="1" applyBorder="1" applyAlignment="1">
      <alignment horizontal="center"/>
    </xf>
    <xf numFmtId="0" fontId="12" fillId="0" borderId="62" xfId="0" applyFont="1" applyBorder="1" applyAlignment="1">
      <alignment horizontal="center"/>
    </xf>
    <xf numFmtId="0" fontId="12" fillId="0" borderId="11" xfId="0" applyFont="1" applyBorder="1" applyAlignment="1">
      <alignment horizontal="center"/>
    </xf>
    <xf numFmtId="0" fontId="12" fillId="0" borderId="63" xfId="0" applyFont="1" applyBorder="1" applyAlignment="1">
      <alignment horizontal="center"/>
    </xf>
    <xf numFmtId="0" fontId="12" fillId="0" borderId="38"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23"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0" fillId="33" borderId="19" xfId="0" applyFont="1" applyFill="1" applyBorder="1" applyAlignment="1">
      <alignment horizontal="center" vertical="center"/>
    </xf>
    <xf numFmtId="0" fontId="10" fillId="33" borderId="17" xfId="0" applyFont="1" applyFill="1" applyBorder="1" applyAlignment="1">
      <alignment horizontal="center" vertical="center"/>
    </xf>
    <xf numFmtId="14" fontId="10" fillId="33" borderId="19" xfId="0" applyNumberFormat="1" applyFont="1" applyFill="1" applyBorder="1" applyAlignment="1">
      <alignment horizontal="center" vertical="center"/>
    </xf>
    <xf numFmtId="14" fontId="10" fillId="33" borderId="17" xfId="0" applyNumberFormat="1" applyFont="1" applyFill="1" applyBorder="1" applyAlignment="1">
      <alignment horizontal="center" vertical="center"/>
    </xf>
    <xf numFmtId="164" fontId="4" fillId="0" borderId="64" xfId="0" applyNumberFormat="1" applyFont="1" applyFill="1" applyBorder="1" applyAlignment="1">
      <alignment horizontal="center" vertical="center"/>
    </xf>
    <xf numFmtId="164" fontId="4" fillId="0" borderId="65" xfId="0" applyNumberFormat="1" applyFont="1" applyFill="1" applyBorder="1" applyAlignment="1">
      <alignment horizontal="center" vertical="center"/>
    </xf>
    <xf numFmtId="9" fontId="4" fillId="33" borderId="17" xfId="0" applyNumberFormat="1" applyFont="1" applyFill="1" applyBorder="1" applyAlignment="1">
      <alignment horizontal="right"/>
    </xf>
    <xf numFmtId="0" fontId="12" fillId="0" borderId="36"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71" fillId="0" borderId="11"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54" xfId="0" applyFont="1" applyBorder="1" applyAlignment="1">
      <alignment horizontal="center" vertical="center" wrapText="1"/>
    </xf>
    <xf numFmtId="0" fontId="4" fillId="33" borderId="50" xfId="0" applyFont="1" applyFill="1" applyBorder="1" applyAlignment="1">
      <alignment horizontal="center"/>
    </xf>
    <xf numFmtId="0" fontId="4" fillId="33" borderId="52" xfId="0" applyFont="1" applyFill="1" applyBorder="1" applyAlignment="1">
      <alignment horizontal="center"/>
    </xf>
    <xf numFmtId="0" fontId="12" fillId="0" borderId="18" xfId="0" applyFont="1" applyBorder="1" applyAlignment="1">
      <alignment horizontal="center" vertical="center"/>
    </xf>
    <xf numFmtId="0" fontId="12" fillId="0" borderId="23" xfId="0" applyFont="1" applyBorder="1" applyAlignment="1">
      <alignment horizontal="center" vertical="center"/>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63" xfId="0" applyFont="1" applyBorder="1" applyAlignment="1">
      <alignment horizontal="center" vertical="center"/>
    </xf>
    <xf numFmtId="0" fontId="12" fillId="0" borderId="53" xfId="0" applyFont="1" applyBorder="1" applyAlignment="1">
      <alignment horizontal="center" vertical="center"/>
    </xf>
    <xf numFmtId="0" fontId="12" fillId="0" borderId="43" xfId="0" applyFont="1" applyBorder="1" applyAlignment="1">
      <alignment horizontal="center" vertical="center"/>
    </xf>
    <xf numFmtId="0" fontId="12" fillId="0" borderId="54" xfId="0" applyFont="1" applyBorder="1" applyAlignment="1">
      <alignment horizontal="center" vertical="center"/>
    </xf>
    <xf numFmtId="0" fontId="4" fillId="0" borderId="23" xfId="0" applyFont="1" applyBorder="1" applyAlignment="1">
      <alignment horizontal="center" vertical="center"/>
    </xf>
    <xf numFmtId="0" fontId="4" fillId="0" borderId="62" xfId="0" applyFont="1" applyBorder="1" applyAlignment="1">
      <alignment horizontal="center" vertical="center"/>
    </xf>
    <xf numFmtId="0" fontId="4" fillId="0" borderId="11"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164" fontId="25" fillId="33" borderId="23" xfId="42" applyNumberFormat="1" applyFont="1" applyFill="1" applyBorder="1" applyAlignment="1">
      <alignment vertical="top" wrapText="1"/>
    </xf>
    <xf numFmtId="164" fontId="25" fillId="33" borderId="41" xfId="42" applyNumberFormat="1" applyFont="1" applyFill="1" applyBorder="1" applyAlignment="1">
      <alignment vertical="top" wrapText="1"/>
    </xf>
    <xf numFmtId="164" fontId="25" fillId="33" borderId="62" xfId="42" applyNumberFormat="1" applyFont="1" applyFill="1" applyBorder="1" applyAlignment="1">
      <alignment vertical="top" wrapText="1"/>
    </xf>
    <xf numFmtId="164" fontId="25" fillId="33" borderId="11" xfId="42" applyNumberFormat="1" applyFont="1" applyFill="1" applyBorder="1" applyAlignment="1">
      <alignment vertical="top" wrapText="1"/>
    </xf>
    <xf numFmtId="164" fontId="25" fillId="33" borderId="0" xfId="42" applyNumberFormat="1" applyFont="1" applyFill="1" applyBorder="1" applyAlignment="1">
      <alignment vertical="top" wrapText="1"/>
    </xf>
    <xf numFmtId="164" fontId="25" fillId="33" borderId="63" xfId="42" applyNumberFormat="1" applyFont="1" applyFill="1" applyBorder="1" applyAlignment="1">
      <alignment vertical="top" wrapText="1"/>
    </xf>
    <xf numFmtId="164" fontId="25" fillId="33" borderId="53" xfId="42" applyNumberFormat="1" applyFont="1" applyFill="1" applyBorder="1" applyAlignment="1">
      <alignment vertical="top" wrapText="1"/>
    </xf>
    <xf numFmtId="164" fontId="25" fillId="33" borderId="43" xfId="42" applyNumberFormat="1" applyFont="1" applyFill="1" applyBorder="1" applyAlignment="1">
      <alignment vertical="top" wrapText="1"/>
    </xf>
    <xf numFmtId="164" fontId="25" fillId="33" borderId="54" xfId="42" applyNumberFormat="1" applyFont="1" applyFill="1" applyBorder="1" applyAlignment="1">
      <alignment vertical="top" wrapText="1"/>
    </xf>
    <xf numFmtId="0" fontId="16" fillId="0" borderId="40"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71" fillId="0" borderId="34" xfId="0" applyFont="1" applyBorder="1" applyAlignment="1">
      <alignment horizontal="right" vertical="center"/>
    </xf>
    <xf numFmtId="0" fontId="71" fillId="0" borderId="35" xfId="0" applyFont="1" applyBorder="1" applyAlignment="1">
      <alignment horizontal="right" vertical="center"/>
    </xf>
    <xf numFmtId="164" fontId="4" fillId="0" borderId="36" xfId="0" applyNumberFormat="1" applyFont="1" applyFill="1" applyBorder="1" applyAlignment="1">
      <alignment horizontal="center" vertical="center"/>
    </xf>
    <xf numFmtId="0" fontId="0" fillId="0" borderId="64" xfId="0" applyBorder="1" applyAlignment="1">
      <alignment/>
    </xf>
    <xf numFmtId="0" fontId="0" fillId="0" borderId="65" xfId="0" applyBorder="1" applyAlignment="1">
      <alignment/>
    </xf>
    <xf numFmtId="0" fontId="72" fillId="0" borderId="11" xfId="0" applyFont="1" applyBorder="1" applyAlignment="1">
      <alignment horizontal="center" vertical="center" wrapText="1"/>
    </xf>
    <xf numFmtId="0" fontId="72" fillId="0" borderId="63"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4" xfId="0" applyFont="1" applyBorder="1" applyAlignment="1">
      <alignment horizontal="center" vertical="center" wrapText="1"/>
    </xf>
    <xf numFmtId="0" fontId="16" fillId="0" borderId="19" xfId="0" applyFont="1" applyBorder="1" applyAlignment="1" applyProtection="1">
      <alignment horizontal="center" vertical="center"/>
      <protection/>
    </xf>
    <xf numFmtId="0" fontId="16" fillId="0" borderId="20"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7" fillId="35" borderId="19" xfId="0" applyFont="1" applyFill="1" applyBorder="1" applyAlignment="1" applyProtection="1">
      <alignment vertical="center"/>
      <protection/>
    </xf>
    <xf numFmtId="0" fontId="7" fillId="35" borderId="20" xfId="0" applyFont="1" applyFill="1" applyBorder="1" applyAlignment="1" applyProtection="1">
      <alignment vertical="center"/>
      <protection/>
    </xf>
    <xf numFmtId="0" fontId="7" fillId="35" borderId="17" xfId="0" applyFont="1" applyFill="1" applyBorder="1" applyAlignment="1" applyProtection="1">
      <alignment vertical="center"/>
      <protection/>
    </xf>
    <xf numFmtId="0" fontId="16" fillId="0" borderId="40" xfId="0" applyFont="1" applyBorder="1" applyAlignment="1" applyProtection="1">
      <alignment horizontal="center" vertical="center"/>
      <protection/>
    </xf>
    <xf numFmtId="0" fontId="16" fillId="0" borderId="49" xfId="0" applyFont="1" applyBorder="1" applyAlignment="1" applyProtection="1">
      <alignment horizontal="center" vertical="center"/>
      <protection/>
    </xf>
    <xf numFmtId="0" fontId="16" fillId="0" borderId="47" xfId="0" applyFont="1" applyBorder="1" applyAlignment="1" applyProtection="1">
      <alignment horizontal="center" vertical="center"/>
      <protection/>
    </xf>
    <xf numFmtId="0" fontId="18" fillId="0" borderId="21" xfId="0" applyFont="1" applyBorder="1" applyAlignment="1" applyProtection="1">
      <alignment horizontal="center" vertical="center"/>
      <protection/>
    </xf>
    <xf numFmtId="0" fontId="18" fillId="0" borderId="50" xfId="0" applyFont="1" applyBorder="1" applyAlignment="1" applyProtection="1">
      <alignment horizontal="center" vertical="center"/>
      <protection/>
    </xf>
    <xf numFmtId="0" fontId="18" fillId="0" borderId="49" xfId="0" applyFont="1" applyBorder="1" applyAlignment="1" applyProtection="1">
      <alignment horizontal="center" vertical="center"/>
      <protection/>
    </xf>
    <xf numFmtId="0" fontId="18" fillId="0" borderId="51" xfId="0" applyFont="1" applyBorder="1" applyAlignment="1" applyProtection="1">
      <alignment horizontal="center" vertical="center"/>
      <protection/>
    </xf>
    <xf numFmtId="0" fontId="17" fillId="0" borderId="21" xfId="0" applyFont="1" applyBorder="1" applyAlignment="1" applyProtection="1">
      <alignment horizontal="center"/>
      <protection locked="0"/>
    </xf>
    <xf numFmtId="0" fontId="17" fillId="0" borderId="50" xfId="0" applyFont="1" applyBorder="1" applyAlignment="1" applyProtection="1">
      <alignment horizontal="center"/>
      <protection locked="0"/>
    </xf>
    <xf numFmtId="0" fontId="17" fillId="0" borderId="52" xfId="0" applyFont="1" applyBorder="1" applyAlignment="1" applyProtection="1">
      <alignment horizontal="center"/>
      <protection locked="0"/>
    </xf>
    <xf numFmtId="0" fontId="16" fillId="0" borderId="19" xfId="0" applyFont="1" applyBorder="1" applyAlignment="1" applyProtection="1">
      <alignment horizontal="center"/>
      <protection locked="0"/>
    </xf>
    <xf numFmtId="0" fontId="16" fillId="0" borderId="20" xfId="0" applyFont="1" applyBorder="1" applyAlignment="1" applyProtection="1">
      <alignment horizontal="center"/>
      <protection locked="0"/>
    </xf>
    <xf numFmtId="0" fontId="16" fillId="0" borderId="17" xfId="0" applyFont="1" applyBorder="1" applyAlignment="1" applyProtection="1">
      <alignment horizontal="center"/>
      <protection locked="0"/>
    </xf>
    <xf numFmtId="0" fontId="14" fillId="33" borderId="19" xfId="0" applyFont="1" applyFill="1" applyBorder="1" applyAlignment="1">
      <alignment horizontal="center" vertical="center"/>
    </xf>
    <xf numFmtId="0" fontId="14" fillId="33" borderId="17" xfId="0" applyFont="1" applyFill="1" applyBorder="1" applyAlignment="1">
      <alignment horizontal="center" vertical="center"/>
    </xf>
    <xf numFmtId="14" fontId="14" fillId="33" borderId="19" xfId="0" applyNumberFormat="1" applyFont="1" applyFill="1" applyBorder="1" applyAlignment="1">
      <alignment horizontal="center" vertical="center"/>
    </xf>
    <xf numFmtId="14" fontId="14" fillId="33" borderId="17" xfId="0" applyNumberFormat="1" applyFont="1" applyFill="1" applyBorder="1" applyAlignment="1">
      <alignment horizontal="center" vertical="center"/>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14" fontId="9" fillId="0" borderId="66" xfId="0" applyNumberFormat="1" applyFont="1" applyBorder="1" applyAlignment="1" applyProtection="1">
      <alignment horizontal="center" vertical="center"/>
      <protection locked="0"/>
    </xf>
    <xf numFmtId="14" fontId="9" fillId="0" borderId="67" xfId="0" applyNumberFormat="1" applyFont="1" applyBorder="1" applyAlignment="1" applyProtection="1">
      <alignment horizontal="center" vertical="center"/>
      <protection locked="0"/>
    </xf>
    <xf numFmtId="0" fontId="9" fillId="0" borderId="68" xfId="0" applyFont="1" applyBorder="1" applyAlignment="1" applyProtection="1">
      <alignment vertical="center"/>
      <protection locked="0"/>
    </xf>
    <xf numFmtId="0" fontId="9" fillId="0" borderId="69" xfId="0" applyFont="1" applyBorder="1" applyAlignment="1" applyProtection="1">
      <alignment vertical="center"/>
      <protection locked="0"/>
    </xf>
    <xf numFmtId="0" fontId="9" fillId="0" borderId="70" xfId="0" applyFont="1" applyBorder="1" applyAlignment="1" applyProtection="1">
      <alignment vertical="center"/>
      <protection locked="0"/>
    </xf>
    <xf numFmtId="14" fontId="9" fillId="0" borderId="69" xfId="0" applyNumberFormat="1" applyFont="1" applyBorder="1" applyAlignment="1" applyProtection="1">
      <alignment horizontal="center" vertical="center"/>
      <protection locked="0"/>
    </xf>
    <xf numFmtId="14" fontId="9" fillId="0" borderId="70" xfId="0" applyNumberFormat="1" applyFont="1" applyBorder="1" applyAlignment="1" applyProtection="1">
      <alignment horizontal="center" vertical="center"/>
      <protection locked="0"/>
    </xf>
    <xf numFmtId="0" fontId="9" fillId="0" borderId="71" xfId="0" applyFont="1" applyBorder="1" applyAlignment="1" applyProtection="1">
      <alignment vertical="center"/>
      <protection locked="0"/>
    </xf>
    <xf numFmtId="0" fontId="8" fillId="33" borderId="40" xfId="0" applyFont="1" applyFill="1" applyBorder="1" applyAlignment="1">
      <alignment horizontal="center"/>
    </xf>
    <xf numFmtId="0" fontId="8" fillId="33" borderId="47" xfId="0" applyFont="1" applyFill="1" applyBorder="1" applyAlignment="1">
      <alignment horizontal="center"/>
    </xf>
    <xf numFmtId="0" fontId="4" fillId="0" borderId="34" xfId="0" applyFont="1" applyBorder="1" applyAlignment="1">
      <alignment horizontal="center" vertical="center"/>
    </xf>
    <xf numFmtId="0" fontId="4" fillId="0" borderId="35" xfId="0" applyFont="1"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1</xdr:col>
      <xdr:colOff>571500</xdr:colOff>
      <xdr:row>3</xdr:row>
      <xdr:rowOff>123825</xdr:rowOff>
    </xdr:to>
    <xdr:pic>
      <xdr:nvPicPr>
        <xdr:cNvPr id="1" name="Immagine 1" descr="LogoAC_MC.jpg"/>
        <xdr:cNvPicPr preferRelativeResize="1">
          <a:picLocks noChangeAspect="1"/>
        </xdr:cNvPicPr>
      </xdr:nvPicPr>
      <xdr:blipFill>
        <a:blip r:embed="rId1"/>
        <a:stretch>
          <a:fillRect/>
        </a:stretch>
      </xdr:blipFill>
      <xdr:spPr>
        <a:xfrm>
          <a:off x="114300" y="47625"/>
          <a:ext cx="6572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82"/>
  <sheetViews>
    <sheetView zoomScalePageLayoutView="0" workbookViewId="0" topLeftCell="A1">
      <selection activeCell="C63" sqref="C63"/>
    </sheetView>
  </sheetViews>
  <sheetFormatPr defaultColWidth="9.00390625" defaultRowHeight="13.5"/>
  <cols>
    <col min="1" max="1" width="2.625" style="63" customWidth="1"/>
    <col min="2" max="2" width="27.625" style="63" customWidth="1"/>
    <col min="3" max="3" width="25.625" style="63" customWidth="1"/>
    <col min="4" max="4" width="25.625" style="63" bestFit="1" customWidth="1"/>
    <col min="5" max="5" width="2.50390625" style="63" customWidth="1"/>
    <col min="6" max="22" width="20.25390625" style="63" customWidth="1"/>
    <col min="23" max="25" width="9.00390625" style="63" customWidth="1"/>
    <col min="26" max="26" width="24.625" style="63" bestFit="1" customWidth="1"/>
    <col min="27" max="16384" width="9.00390625" style="63" customWidth="1"/>
  </cols>
  <sheetData>
    <row r="1" spans="2:4" ht="15" customHeight="1">
      <c r="B1" s="125" t="s">
        <v>2</v>
      </c>
      <c r="C1" s="125"/>
      <c r="D1" s="125"/>
    </row>
    <row r="2" spans="2:4" ht="15" customHeight="1">
      <c r="B2" s="125"/>
      <c r="C2" s="125"/>
      <c r="D2" s="125"/>
    </row>
    <row r="3" spans="2:4" ht="15">
      <c r="B3" s="126" t="s">
        <v>119</v>
      </c>
      <c r="C3" s="126"/>
      <c r="D3" s="126"/>
    </row>
    <row r="4" spans="2:4" ht="18">
      <c r="B4" s="127" t="s">
        <v>120</v>
      </c>
      <c r="C4" s="127"/>
      <c r="D4" s="127"/>
    </row>
    <row r="5" spans="2:3" ht="15">
      <c r="B5" s="115" t="s">
        <v>86</v>
      </c>
      <c r="C5" s="115"/>
    </row>
    <row r="6" spans="2:4" ht="15">
      <c r="B6" s="115"/>
      <c r="C6" s="115"/>
      <c r="D6" s="64" t="s">
        <v>55</v>
      </c>
    </row>
    <row r="7" ht="15">
      <c r="D7" s="64" t="s">
        <v>56</v>
      </c>
    </row>
    <row r="8" ht="15">
      <c r="B8" s="63" t="s">
        <v>54</v>
      </c>
    </row>
    <row r="9" spans="1:4" ht="12.75" customHeight="1">
      <c r="A9" s="114" t="s">
        <v>113</v>
      </c>
      <c r="B9" s="114"/>
      <c r="C9" s="114"/>
      <c r="D9" s="114"/>
    </row>
    <row r="10" spans="1:4" ht="12.75" customHeight="1">
      <c r="A10" s="114"/>
      <c r="B10" s="114"/>
      <c r="C10" s="114"/>
      <c r="D10" s="114"/>
    </row>
    <row r="11" spans="1:4" ht="15">
      <c r="A11" s="114"/>
      <c r="B11" s="114"/>
      <c r="C11" s="114"/>
      <c r="D11" s="114"/>
    </row>
    <row r="12" spans="1:4" ht="12.75" customHeight="1">
      <c r="A12" s="114" t="s">
        <v>117</v>
      </c>
      <c r="B12" s="114"/>
      <c r="C12" s="114"/>
      <c r="D12" s="114"/>
    </row>
    <row r="13" spans="1:4" ht="15">
      <c r="A13" s="114"/>
      <c r="B13" s="114"/>
      <c r="C13" s="114"/>
      <c r="D13" s="114"/>
    </row>
    <row r="14" spans="1:4" ht="15">
      <c r="A14" s="114"/>
      <c r="B14" s="114"/>
      <c r="C14" s="114"/>
      <c r="D14" s="114"/>
    </row>
    <row r="15" spans="1:4" ht="15">
      <c r="A15" s="114"/>
      <c r="B15" s="114"/>
      <c r="C15" s="114"/>
      <c r="D15" s="114"/>
    </row>
    <row r="16" spans="1:4" ht="15" customHeight="1">
      <c r="A16" s="114" t="s">
        <v>118</v>
      </c>
      <c r="B16" s="114"/>
      <c r="C16" s="114"/>
      <c r="D16" s="114"/>
    </row>
    <row r="17" spans="1:4" ht="15" customHeight="1">
      <c r="A17" s="114"/>
      <c r="B17" s="114"/>
      <c r="C17" s="114"/>
      <c r="D17" s="114"/>
    </row>
    <row r="18" spans="1:4" ht="15" customHeight="1">
      <c r="A18" s="114"/>
      <c r="B18" s="114"/>
      <c r="C18" s="114"/>
      <c r="D18" s="114"/>
    </row>
    <row r="19" spans="1:4" ht="15" customHeight="1">
      <c r="A19" s="114"/>
      <c r="B19" s="114"/>
      <c r="C19" s="114"/>
      <c r="D19" s="114"/>
    </row>
    <row r="20" spans="1:4" ht="15" customHeight="1">
      <c r="A20" s="114"/>
      <c r="B20" s="114"/>
      <c r="C20" s="114"/>
      <c r="D20" s="114"/>
    </row>
    <row r="21" spans="1:4" ht="15" customHeight="1">
      <c r="A21" s="65" t="s">
        <v>57</v>
      </c>
      <c r="B21" s="114" t="s">
        <v>58</v>
      </c>
      <c r="C21" s="114"/>
      <c r="D21" s="114"/>
    </row>
    <row r="22" spans="1:4" ht="15">
      <c r="A22" s="66"/>
      <c r="B22" s="114"/>
      <c r="C22" s="114"/>
      <c r="D22" s="114"/>
    </row>
    <row r="23" spans="1:4" ht="15">
      <c r="A23" s="66"/>
      <c r="B23" s="114"/>
      <c r="C23" s="114"/>
      <c r="D23" s="114"/>
    </row>
    <row r="24" spans="1:4" ht="15">
      <c r="A24" s="66"/>
      <c r="B24" s="114"/>
      <c r="C24" s="114"/>
      <c r="D24" s="114"/>
    </row>
    <row r="25" spans="1:4" ht="15">
      <c r="A25" s="65" t="s">
        <v>57</v>
      </c>
      <c r="B25" s="114" t="s">
        <v>87</v>
      </c>
      <c r="C25" s="114"/>
      <c r="D25" s="114"/>
    </row>
    <row r="26" spans="1:4" ht="15">
      <c r="A26" s="66"/>
      <c r="B26" s="114"/>
      <c r="C26" s="114"/>
      <c r="D26" s="114"/>
    </row>
    <row r="27" spans="1:4" ht="15">
      <c r="A27" s="66"/>
      <c r="B27" s="114"/>
      <c r="C27" s="114"/>
      <c r="D27" s="114"/>
    </row>
    <row r="28" spans="1:4" ht="15">
      <c r="A28" s="66"/>
      <c r="B28" s="114"/>
      <c r="C28" s="114"/>
      <c r="D28" s="114"/>
    </row>
    <row r="29" spans="1:4" ht="11.25" customHeight="1">
      <c r="A29" s="66"/>
      <c r="B29" s="114"/>
      <c r="C29" s="114"/>
      <c r="D29" s="114"/>
    </row>
    <row r="30" spans="1:4" ht="15">
      <c r="A30" s="114" t="s">
        <v>59</v>
      </c>
      <c r="B30" s="114"/>
      <c r="C30" s="114"/>
      <c r="D30" s="114"/>
    </row>
    <row r="31" spans="1:4" ht="15">
      <c r="A31" s="114"/>
      <c r="B31" s="114"/>
      <c r="C31" s="114"/>
      <c r="D31" s="114"/>
    </row>
    <row r="32" spans="1:4" ht="15">
      <c r="A32" s="114"/>
      <c r="B32" s="114"/>
      <c r="C32" s="114"/>
      <c r="D32" s="114"/>
    </row>
    <row r="33" spans="1:4" ht="15">
      <c r="A33" s="114"/>
      <c r="B33" s="114"/>
      <c r="C33" s="114"/>
      <c r="D33" s="114"/>
    </row>
    <row r="34" spans="1:4" ht="7.5" customHeight="1">
      <c r="A34" s="114"/>
      <c r="B34" s="114"/>
      <c r="C34" s="114"/>
      <c r="D34" s="114"/>
    </row>
    <row r="35" spans="1:4" ht="15">
      <c r="A35" s="114" t="s">
        <v>60</v>
      </c>
      <c r="B35" s="114"/>
      <c r="C35" s="114"/>
      <c r="D35" s="114"/>
    </row>
    <row r="36" spans="1:4" ht="15">
      <c r="A36" s="114"/>
      <c r="B36" s="114"/>
      <c r="C36" s="114"/>
      <c r="D36" s="114"/>
    </row>
    <row r="37" spans="1:4" ht="12.75" customHeight="1">
      <c r="A37" s="114"/>
      <c r="B37" s="114"/>
      <c r="C37" s="114"/>
      <c r="D37" s="114"/>
    </row>
    <row r="38" spans="1:4" ht="15">
      <c r="A38" s="114" t="s">
        <v>121</v>
      </c>
      <c r="B38" s="114"/>
      <c r="C38" s="114"/>
      <c r="D38" s="114"/>
    </row>
    <row r="39" spans="1:4" ht="15">
      <c r="A39" s="114"/>
      <c r="B39" s="114"/>
      <c r="C39" s="114"/>
      <c r="D39" s="114"/>
    </row>
    <row r="40" spans="1:25" ht="21.75" customHeight="1">
      <c r="A40" s="114"/>
      <c r="B40" s="114"/>
      <c r="C40" s="114"/>
      <c r="D40" s="114"/>
      <c r="Y40" s="63" t="s">
        <v>81</v>
      </c>
    </row>
    <row r="41" spans="1:26" ht="15">
      <c r="A41" s="86"/>
      <c r="B41" s="116" t="s">
        <v>70</v>
      </c>
      <c r="C41" s="67" t="s">
        <v>65</v>
      </c>
      <c r="D41" s="68">
        <v>8</v>
      </c>
      <c r="W41" s="68">
        <v>8</v>
      </c>
      <c r="X41" s="68">
        <v>8</v>
      </c>
      <c r="Y41" s="68">
        <v>9</v>
      </c>
      <c r="Z41" s="67" t="s">
        <v>65</v>
      </c>
    </row>
    <row r="42" spans="1:26" ht="15">
      <c r="A42" s="86"/>
      <c r="B42" s="117"/>
      <c r="C42" s="67" t="s">
        <v>62</v>
      </c>
      <c r="D42" s="68">
        <v>12</v>
      </c>
      <c r="W42" s="68">
        <v>8</v>
      </c>
      <c r="X42" s="68">
        <v>11</v>
      </c>
      <c r="Y42" s="68">
        <v>9</v>
      </c>
      <c r="Z42" s="67" t="s">
        <v>62</v>
      </c>
    </row>
    <row r="43" spans="1:26" ht="15">
      <c r="A43" s="86"/>
      <c r="B43" s="117"/>
      <c r="C43" s="67" t="s">
        <v>61</v>
      </c>
      <c r="D43" s="68">
        <v>15</v>
      </c>
      <c r="W43" s="68">
        <v>10.5</v>
      </c>
      <c r="X43" s="68">
        <v>13</v>
      </c>
      <c r="Y43" s="68">
        <v>11.5</v>
      </c>
      <c r="Z43" s="67" t="s">
        <v>61</v>
      </c>
    </row>
    <row r="44" spans="2:26" ht="15">
      <c r="B44" s="117"/>
      <c r="C44" s="67" t="s">
        <v>63</v>
      </c>
      <c r="D44" s="68">
        <v>20</v>
      </c>
      <c r="W44" s="68">
        <v>15.5</v>
      </c>
      <c r="X44" s="68">
        <v>20</v>
      </c>
      <c r="Y44" s="68">
        <v>16.5</v>
      </c>
      <c r="Z44" s="67" t="s">
        <v>63</v>
      </c>
    </row>
    <row r="45" spans="2:26" ht="15">
      <c r="B45" s="117"/>
      <c r="C45" s="70" t="s">
        <v>64</v>
      </c>
      <c r="D45" s="71">
        <v>25</v>
      </c>
      <c r="W45" s="71">
        <v>17</v>
      </c>
      <c r="X45" s="71">
        <v>23</v>
      </c>
      <c r="Y45" s="71">
        <v>18</v>
      </c>
      <c r="Z45" s="70" t="s">
        <v>64</v>
      </c>
    </row>
    <row r="46" spans="1:26" ht="15">
      <c r="A46" s="73"/>
      <c r="B46" s="116" t="s">
        <v>69</v>
      </c>
      <c r="C46" s="70" t="s">
        <v>76</v>
      </c>
      <c r="D46" s="71">
        <v>50</v>
      </c>
      <c r="E46" s="72"/>
      <c r="F46" s="72"/>
      <c r="G46" s="72"/>
      <c r="H46" s="72"/>
      <c r="I46" s="72"/>
      <c r="J46" s="72"/>
      <c r="K46" s="72"/>
      <c r="L46" s="72"/>
      <c r="M46" s="72"/>
      <c r="N46" s="72"/>
      <c r="O46" s="72"/>
      <c r="P46" s="72"/>
      <c r="Q46" s="72"/>
      <c r="R46" s="72"/>
      <c r="S46" s="72"/>
      <c r="T46" s="72"/>
      <c r="U46" s="72"/>
      <c r="V46" s="72"/>
      <c r="W46" s="71">
        <v>35</v>
      </c>
      <c r="X46" s="71">
        <v>60</v>
      </c>
      <c r="Y46" s="71">
        <v>35</v>
      </c>
      <c r="Z46" s="70" t="s">
        <v>71</v>
      </c>
    </row>
    <row r="47" spans="1:26" ht="15">
      <c r="A47" s="73"/>
      <c r="B47" s="118"/>
      <c r="C47" s="67" t="s">
        <v>77</v>
      </c>
      <c r="D47" s="68">
        <v>100</v>
      </c>
      <c r="E47" s="72"/>
      <c r="F47" s="72"/>
      <c r="G47" s="72"/>
      <c r="H47" s="72"/>
      <c r="I47" s="72"/>
      <c r="J47" s="72"/>
      <c r="K47" s="72"/>
      <c r="L47" s="72"/>
      <c r="M47" s="72"/>
      <c r="N47" s="72"/>
      <c r="O47" s="72"/>
      <c r="P47" s="72"/>
      <c r="Q47" s="72"/>
      <c r="R47" s="72"/>
      <c r="S47" s="72"/>
      <c r="T47" s="72"/>
      <c r="U47" s="72"/>
      <c r="V47" s="72"/>
      <c r="W47" s="68">
        <v>35</v>
      </c>
      <c r="X47" s="68">
        <v>100</v>
      </c>
      <c r="Y47" s="68">
        <v>35</v>
      </c>
      <c r="Z47" s="67" t="s">
        <v>72</v>
      </c>
    </row>
    <row r="48" spans="1:26" ht="12" customHeight="1">
      <c r="A48" s="119" t="s">
        <v>82</v>
      </c>
      <c r="B48" s="119"/>
      <c r="C48" s="119"/>
      <c r="D48" s="119"/>
      <c r="E48" s="72"/>
      <c r="F48" s="72"/>
      <c r="G48" s="72"/>
      <c r="H48" s="72"/>
      <c r="I48" s="72"/>
      <c r="J48" s="72"/>
      <c r="K48" s="72"/>
      <c r="L48" s="72"/>
      <c r="M48" s="72"/>
      <c r="N48" s="72"/>
      <c r="O48" s="72"/>
      <c r="P48" s="72"/>
      <c r="Q48" s="72"/>
      <c r="R48" s="72"/>
      <c r="S48" s="72"/>
      <c r="T48" s="72"/>
      <c r="U48" s="72"/>
      <c r="V48" s="72"/>
      <c r="W48" s="68"/>
      <c r="X48" s="68"/>
      <c r="Y48" s="68"/>
      <c r="Z48" s="67"/>
    </row>
    <row r="49" spans="1:26" ht="12" customHeight="1">
      <c r="A49" s="119"/>
      <c r="B49" s="119"/>
      <c r="C49" s="119"/>
      <c r="D49" s="119"/>
      <c r="E49" s="72"/>
      <c r="F49" s="72"/>
      <c r="G49" s="72"/>
      <c r="H49" s="72"/>
      <c r="I49" s="72"/>
      <c r="J49" s="72"/>
      <c r="K49" s="72"/>
      <c r="L49" s="72"/>
      <c r="M49" s="72"/>
      <c r="N49" s="72"/>
      <c r="O49" s="72"/>
      <c r="P49" s="72"/>
      <c r="Q49" s="72"/>
      <c r="R49" s="72"/>
      <c r="S49" s="72"/>
      <c r="T49" s="72"/>
      <c r="U49" s="72"/>
      <c r="V49" s="72"/>
      <c r="W49" s="68"/>
      <c r="X49" s="68"/>
      <c r="Y49" s="68"/>
      <c r="Z49" s="67"/>
    </row>
    <row r="50" spans="1:26" ht="15" customHeight="1">
      <c r="A50" s="73"/>
      <c r="B50" s="120" t="s">
        <v>73</v>
      </c>
      <c r="C50" s="67" t="s">
        <v>83</v>
      </c>
      <c r="D50" s="74">
        <v>0.15</v>
      </c>
      <c r="E50" s="72"/>
      <c r="F50" s="72"/>
      <c r="G50" s="72"/>
      <c r="H50" s="72"/>
      <c r="I50" s="72"/>
      <c r="J50" s="72"/>
      <c r="K50" s="72"/>
      <c r="L50" s="72"/>
      <c r="M50" s="72"/>
      <c r="N50" s="72"/>
      <c r="O50" s="72"/>
      <c r="P50" s="72"/>
      <c r="Q50" s="72"/>
      <c r="R50" s="72"/>
      <c r="S50" s="72"/>
      <c r="T50" s="72"/>
      <c r="U50" s="72"/>
      <c r="V50" s="72"/>
      <c r="W50" s="74">
        <v>0.15</v>
      </c>
      <c r="X50" s="74">
        <v>0.15</v>
      </c>
      <c r="Y50" s="74">
        <v>0.15</v>
      </c>
      <c r="Z50" s="67" t="s">
        <v>83</v>
      </c>
    </row>
    <row r="51" spans="1:26" ht="15">
      <c r="A51" s="73"/>
      <c r="B51" s="121"/>
      <c r="C51" s="67" t="s">
        <v>84</v>
      </c>
      <c r="D51" s="89" t="s">
        <v>125</v>
      </c>
      <c r="E51" s="72"/>
      <c r="F51" s="72"/>
      <c r="G51" s="72"/>
      <c r="H51" s="72"/>
      <c r="I51" s="72"/>
      <c r="J51" s="72"/>
      <c r="K51" s="72"/>
      <c r="L51" s="72"/>
      <c r="M51" s="72"/>
      <c r="N51" s="72"/>
      <c r="O51" s="72"/>
      <c r="P51" s="72"/>
      <c r="Q51" s="72"/>
      <c r="R51" s="72"/>
      <c r="S51" s="72"/>
      <c r="T51" s="72"/>
      <c r="U51" s="72"/>
      <c r="V51" s="72"/>
      <c r="W51" s="90" t="s">
        <v>85</v>
      </c>
      <c r="X51" s="90" t="s">
        <v>85</v>
      </c>
      <c r="Y51" s="90" t="s">
        <v>85</v>
      </c>
      <c r="Z51" s="67" t="s">
        <v>84</v>
      </c>
    </row>
    <row r="52" spans="1:25" ht="12" customHeight="1">
      <c r="A52" s="119" t="s">
        <v>116</v>
      </c>
      <c r="B52" s="119"/>
      <c r="C52" s="119"/>
      <c r="D52" s="119"/>
      <c r="E52" s="72"/>
      <c r="F52" s="72"/>
      <c r="G52" s="72"/>
      <c r="H52" s="72"/>
      <c r="I52" s="72"/>
      <c r="J52" s="72"/>
      <c r="K52" s="72"/>
      <c r="L52" s="72"/>
      <c r="M52" s="72"/>
      <c r="N52" s="72"/>
      <c r="O52" s="72"/>
      <c r="P52" s="72"/>
      <c r="Q52" s="72"/>
      <c r="R52" s="72"/>
      <c r="S52" s="72"/>
      <c r="T52" s="72"/>
      <c r="U52" s="72"/>
      <c r="V52" s="72"/>
      <c r="W52" s="72"/>
      <c r="Y52" s="72"/>
    </row>
    <row r="53" spans="1:25" ht="12" customHeight="1">
      <c r="A53" s="119"/>
      <c r="B53" s="119"/>
      <c r="C53" s="119"/>
      <c r="D53" s="119"/>
      <c r="E53" s="72"/>
      <c r="F53" s="72"/>
      <c r="G53" s="72"/>
      <c r="H53" s="72"/>
      <c r="I53" s="72"/>
      <c r="J53" s="72"/>
      <c r="K53" s="72"/>
      <c r="L53" s="72"/>
      <c r="M53" s="72"/>
      <c r="N53" s="72"/>
      <c r="O53" s="72"/>
      <c r="P53" s="72"/>
      <c r="Q53" s="72"/>
      <c r="R53" s="72"/>
      <c r="S53" s="72"/>
      <c r="T53" s="72"/>
      <c r="U53" s="72"/>
      <c r="V53" s="72"/>
      <c r="W53" s="72"/>
      <c r="Y53" s="72"/>
    </row>
    <row r="54" spans="1:25" ht="15">
      <c r="A54" s="73"/>
      <c r="B54" s="122" t="s">
        <v>96</v>
      </c>
      <c r="C54" s="107" t="s">
        <v>98</v>
      </c>
      <c r="D54" s="108">
        <f>25*0.85</f>
        <v>21.25</v>
      </c>
      <c r="E54" s="72"/>
      <c r="F54" s="72"/>
      <c r="G54" s="72"/>
      <c r="H54" s="72"/>
      <c r="I54" s="72"/>
      <c r="J54" s="72"/>
      <c r="K54" s="72"/>
      <c r="L54" s="72"/>
      <c r="M54" s="72"/>
      <c r="N54" s="72"/>
      <c r="O54" s="72"/>
      <c r="P54" s="72"/>
      <c r="Q54" s="72"/>
      <c r="R54" s="72"/>
      <c r="S54" s="72"/>
      <c r="T54" s="72"/>
      <c r="U54" s="72"/>
      <c r="V54" s="72"/>
      <c r="W54" s="72"/>
      <c r="Y54" s="72"/>
    </row>
    <row r="55" spans="1:25" ht="15">
      <c r="A55" s="73"/>
      <c r="B55" s="123"/>
      <c r="C55" s="106" t="s">
        <v>106</v>
      </c>
      <c r="D55" s="109">
        <f>8*0.85</f>
        <v>6.8</v>
      </c>
      <c r="E55" s="72"/>
      <c r="F55" s="72"/>
      <c r="G55" s="72"/>
      <c r="H55" s="72"/>
      <c r="I55" s="72"/>
      <c r="J55" s="72"/>
      <c r="K55" s="72"/>
      <c r="L55" s="72"/>
      <c r="M55" s="72"/>
      <c r="N55" s="72"/>
      <c r="O55" s="72"/>
      <c r="P55" s="72"/>
      <c r="Q55" s="72"/>
      <c r="R55" s="72"/>
      <c r="S55" s="72"/>
      <c r="T55" s="72"/>
      <c r="U55" s="72"/>
      <c r="V55" s="72"/>
      <c r="W55" s="72"/>
      <c r="Y55" s="72"/>
    </row>
    <row r="56" spans="1:25" ht="15">
      <c r="A56" s="73"/>
      <c r="B56" s="124"/>
      <c r="C56" s="105" t="s">
        <v>99</v>
      </c>
      <c r="D56" s="110">
        <f>D54+D55</f>
        <v>28.05</v>
      </c>
      <c r="E56" s="72"/>
      <c r="F56" s="72"/>
      <c r="G56" s="72"/>
      <c r="H56" s="72"/>
      <c r="I56" s="72"/>
      <c r="J56" s="72"/>
      <c r="K56" s="72"/>
      <c r="L56" s="72"/>
      <c r="M56" s="72"/>
      <c r="N56" s="72"/>
      <c r="O56" s="72"/>
      <c r="P56" s="72"/>
      <c r="Q56" s="72"/>
      <c r="R56" s="72"/>
      <c r="S56" s="72"/>
      <c r="T56" s="72"/>
      <c r="U56" s="72"/>
      <c r="V56" s="72"/>
      <c r="W56" s="72"/>
      <c r="Y56" s="72"/>
    </row>
    <row r="57" spans="1:25" ht="15">
      <c r="A57" s="73"/>
      <c r="B57" s="122" t="s">
        <v>100</v>
      </c>
      <c r="C57" s="107" t="s">
        <v>101</v>
      </c>
      <c r="D57" s="108">
        <f>25*0.85</f>
        <v>21.25</v>
      </c>
      <c r="E57" s="72"/>
      <c r="F57" s="72"/>
      <c r="G57" s="72"/>
      <c r="H57" s="72"/>
      <c r="I57" s="72"/>
      <c r="J57" s="72"/>
      <c r="K57" s="72"/>
      <c r="L57" s="72"/>
      <c r="M57" s="72"/>
      <c r="N57" s="72"/>
      <c r="O57" s="72"/>
      <c r="P57" s="72"/>
      <c r="Q57" s="72"/>
      <c r="R57" s="72"/>
      <c r="S57" s="72"/>
      <c r="T57" s="72"/>
      <c r="U57" s="72"/>
      <c r="V57" s="72"/>
      <c r="W57" s="72"/>
      <c r="Y57" s="72"/>
    </row>
    <row r="58" spans="1:25" ht="15">
      <c r="A58" s="73"/>
      <c r="B58" s="123"/>
      <c r="C58" s="106" t="s">
        <v>107</v>
      </c>
      <c r="D58" s="109">
        <f>15*0.85</f>
        <v>12.75</v>
      </c>
      <c r="E58" s="72"/>
      <c r="F58" s="72"/>
      <c r="G58" s="72"/>
      <c r="H58" s="72"/>
      <c r="I58" s="72"/>
      <c r="J58" s="72"/>
      <c r="K58" s="72"/>
      <c r="L58" s="72"/>
      <c r="M58" s="72"/>
      <c r="N58" s="72"/>
      <c r="O58" s="72"/>
      <c r="P58" s="72"/>
      <c r="Q58" s="72"/>
      <c r="R58" s="72"/>
      <c r="S58" s="72"/>
      <c r="T58" s="72"/>
      <c r="U58" s="72"/>
      <c r="V58" s="72"/>
      <c r="W58" s="72"/>
      <c r="Y58" s="72"/>
    </row>
    <row r="59" spans="1:25" ht="15">
      <c r="A59" s="73"/>
      <c r="B59" s="123"/>
      <c r="C59" s="106" t="s">
        <v>97</v>
      </c>
      <c r="D59" s="109">
        <f>12*0.85</f>
        <v>10.2</v>
      </c>
      <c r="E59" s="72"/>
      <c r="F59" s="72"/>
      <c r="G59" s="72"/>
      <c r="H59" s="72"/>
      <c r="I59" s="72"/>
      <c r="J59" s="72"/>
      <c r="K59" s="72"/>
      <c r="L59" s="72"/>
      <c r="M59" s="72"/>
      <c r="N59" s="72"/>
      <c r="O59" s="72"/>
      <c r="P59" s="72"/>
      <c r="Q59" s="72"/>
      <c r="R59" s="72"/>
      <c r="S59" s="72"/>
      <c r="T59" s="72"/>
      <c r="U59" s="72"/>
      <c r="V59" s="72"/>
      <c r="W59" s="72"/>
      <c r="Y59" s="72"/>
    </row>
    <row r="60" spans="1:25" ht="15">
      <c r="A60" s="73"/>
      <c r="B60" s="124"/>
      <c r="C60" s="105" t="s">
        <v>99</v>
      </c>
      <c r="D60" s="110">
        <f>D57+D59</f>
        <v>31.45</v>
      </c>
      <c r="E60" s="72"/>
      <c r="F60" s="72"/>
      <c r="G60" s="72"/>
      <c r="H60" s="72"/>
      <c r="I60" s="72"/>
      <c r="J60" s="72"/>
      <c r="K60" s="72"/>
      <c r="L60" s="72"/>
      <c r="M60" s="72"/>
      <c r="N60" s="72"/>
      <c r="O60" s="72"/>
      <c r="P60" s="72"/>
      <c r="Q60" s="72"/>
      <c r="R60" s="72"/>
      <c r="S60" s="72"/>
      <c r="T60" s="72"/>
      <c r="U60" s="72"/>
      <c r="V60" s="72"/>
      <c r="W60" s="72"/>
      <c r="Y60" s="72"/>
    </row>
    <row r="61" spans="1:25" ht="15">
      <c r="A61" s="73"/>
      <c r="B61" s="122" t="s">
        <v>103</v>
      </c>
      <c r="C61" s="107" t="s">
        <v>104</v>
      </c>
      <c r="D61" s="108">
        <f>2*25*0.85</f>
        <v>42.5</v>
      </c>
      <c r="E61" s="72"/>
      <c r="F61" s="72"/>
      <c r="G61" s="72"/>
      <c r="H61" s="72"/>
      <c r="I61" s="72"/>
      <c r="J61" s="72"/>
      <c r="K61" s="72"/>
      <c r="L61" s="72"/>
      <c r="M61" s="72"/>
      <c r="N61" s="72"/>
      <c r="O61" s="72"/>
      <c r="P61" s="72"/>
      <c r="Q61" s="72"/>
      <c r="R61" s="72"/>
      <c r="S61" s="72"/>
      <c r="T61" s="72"/>
      <c r="U61" s="72"/>
      <c r="V61" s="72"/>
      <c r="W61" s="72"/>
      <c r="Y61" s="72"/>
    </row>
    <row r="62" spans="1:25" ht="15">
      <c r="A62" s="73"/>
      <c r="B62" s="123"/>
      <c r="C62" s="106" t="s">
        <v>107</v>
      </c>
      <c r="D62" s="109">
        <f>14*0.85</f>
        <v>11.9</v>
      </c>
      <c r="E62" s="72"/>
      <c r="F62" s="72"/>
      <c r="G62" s="72"/>
      <c r="H62" s="72"/>
      <c r="I62" s="72"/>
      <c r="J62" s="72"/>
      <c r="K62" s="72"/>
      <c r="L62" s="72"/>
      <c r="M62" s="72"/>
      <c r="N62" s="72"/>
      <c r="O62" s="72"/>
      <c r="P62" s="72"/>
      <c r="Q62" s="72"/>
      <c r="R62" s="72"/>
      <c r="S62" s="72"/>
      <c r="T62" s="72"/>
      <c r="U62" s="72"/>
      <c r="V62" s="72"/>
      <c r="W62" s="72"/>
      <c r="Y62" s="72"/>
    </row>
    <row r="63" spans="1:25" ht="15">
      <c r="A63" s="73"/>
      <c r="B63" s="123"/>
      <c r="C63" s="106" t="s">
        <v>122</v>
      </c>
      <c r="D63" s="109">
        <v>0</v>
      </c>
      <c r="E63" s="72"/>
      <c r="F63" s="72"/>
      <c r="G63" s="72"/>
      <c r="H63" s="72"/>
      <c r="I63" s="72"/>
      <c r="J63" s="72"/>
      <c r="K63" s="72"/>
      <c r="L63" s="72"/>
      <c r="M63" s="72"/>
      <c r="N63" s="72"/>
      <c r="O63" s="72"/>
      <c r="P63" s="72"/>
      <c r="Q63" s="72"/>
      <c r="R63" s="72"/>
      <c r="S63" s="72"/>
      <c r="T63" s="72"/>
      <c r="U63" s="72"/>
      <c r="V63" s="72"/>
      <c r="W63" s="72"/>
      <c r="Y63" s="72"/>
    </row>
    <row r="64" spans="1:25" ht="15">
      <c r="A64" s="73"/>
      <c r="B64" s="123"/>
      <c r="C64" s="106" t="s">
        <v>123</v>
      </c>
      <c r="D64" s="109">
        <v>0</v>
      </c>
      <c r="E64" s="72"/>
      <c r="F64" s="72"/>
      <c r="G64" s="72"/>
      <c r="H64" s="72"/>
      <c r="I64" s="72"/>
      <c r="J64" s="72"/>
      <c r="K64" s="72"/>
      <c r="L64" s="72"/>
      <c r="M64" s="72"/>
      <c r="N64" s="72"/>
      <c r="O64" s="72"/>
      <c r="P64" s="72"/>
      <c r="Q64" s="72"/>
      <c r="R64" s="72"/>
      <c r="S64" s="72"/>
      <c r="T64" s="72"/>
      <c r="U64" s="72"/>
      <c r="V64" s="72"/>
      <c r="W64" s="72"/>
      <c r="Y64" s="72"/>
    </row>
    <row r="65" spans="1:25" ht="15">
      <c r="A65" s="73"/>
      <c r="B65" s="124"/>
      <c r="C65" s="105" t="s">
        <v>99</v>
      </c>
      <c r="D65" s="110">
        <f>SUM(D61:D64)</f>
        <v>54.4</v>
      </c>
      <c r="E65" s="72"/>
      <c r="F65" s="72"/>
      <c r="G65" s="72"/>
      <c r="H65" s="72"/>
      <c r="I65" s="72"/>
      <c r="J65" s="72"/>
      <c r="K65" s="72"/>
      <c r="L65" s="72"/>
      <c r="M65" s="72"/>
      <c r="N65" s="72"/>
      <c r="O65" s="72"/>
      <c r="P65" s="72"/>
      <c r="Q65" s="72"/>
      <c r="R65" s="72"/>
      <c r="S65" s="72"/>
      <c r="T65" s="72"/>
      <c r="U65" s="72"/>
      <c r="V65" s="72"/>
      <c r="W65" s="72"/>
      <c r="Y65" s="72"/>
    </row>
    <row r="66" spans="1:25" ht="15">
      <c r="A66" s="73"/>
      <c r="B66" s="122" t="s">
        <v>114</v>
      </c>
      <c r="C66" s="107" t="s">
        <v>104</v>
      </c>
      <c r="D66" s="108">
        <f>2*25*0.85</f>
        <v>42.5</v>
      </c>
      <c r="E66" s="72"/>
      <c r="F66" s="72"/>
      <c r="G66" s="72"/>
      <c r="H66" s="72"/>
      <c r="I66" s="72"/>
      <c r="J66" s="72"/>
      <c r="K66" s="72"/>
      <c r="L66" s="72"/>
      <c r="M66" s="72"/>
      <c r="N66" s="72"/>
      <c r="O66" s="72"/>
      <c r="P66" s="72"/>
      <c r="Q66" s="72"/>
      <c r="R66" s="72"/>
      <c r="S66" s="72"/>
      <c r="T66" s="72"/>
      <c r="U66" s="72"/>
      <c r="V66" s="72"/>
      <c r="W66" s="72"/>
      <c r="Y66" s="72"/>
    </row>
    <row r="67" spans="1:25" ht="15">
      <c r="A67" s="73"/>
      <c r="B67" s="123"/>
      <c r="C67" s="106" t="s">
        <v>115</v>
      </c>
      <c r="D67" s="109">
        <f>20*0.85</f>
        <v>17</v>
      </c>
      <c r="E67" s="72"/>
      <c r="F67" s="72"/>
      <c r="G67" s="72"/>
      <c r="H67" s="72"/>
      <c r="I67" s="72"/>
      <c r="J67" s="72"/>
      <c r="K67" s="72"/>
      <c r="L67" s="72"/>
      <c r="M67" s="72"/>
      <c r="N67" s="72"/>
      <c r="O67" s="72"/>
      <c r="P67" s="72"/>
      <c r="Q67" s="72"/>
      <c r="R67" s="72"/>
      <c r="S67" s="72"/>
      <c r="T67" s="72"/>
      <c r="U67" s="72"/>
      <c r="V67" s="72"/>
      <c r="W67" s="72"/>
      <c r="Y67" s="72"/>
    </row>
    <row r="68" spans="1:25" ht="15">
      <c r="A68" s="73"/>
      <c r="B68" s="123"/>
      <c r="C68" s="106" t="s">
        <v>124</v>
      </c>
      <c r="D68" s="109">
        <v>0</v>
      </c>
      <c r="E68" s="72"/>
      <c r="F68" s="72"/>
      <c r="G68" s="72"/>
      <c r="H68" s="72"/>
      <c r="I68" s="72"/>
      <c r="J68" s="72"/>
      <c r="K68" s="72"/>
      <c r="L68" s="72"/>
      <c r="M68" s="72"/>
      <c r="N68" s="72"/>
      <c r="O68" s="72"/>
      <c r="P68" s="72"/>
      <c r="Q68" s="72"/>
      <c r="R68" s="72"/>
      <c r="S68" s="72"/>
      <c r="T68" s="72"/>
      <c r="U68" s="72"/>
      <c r="V68" s="72"/>
      <c r="W68" s="72"/>
      <c r="Y68" s="72"/>
    </row>
    <row r="69" spans="1:25" ht="15">
      <c r="A69" s="73"/>
      <c r="B69" s="123"/>
      <c r="C69" s="106" t="s">
        <v>123</v>
      </c>
      <c r="D69" s="109">
        <v>0</v>
      </c>
      <c r="E69" s="72"/>
      <c r="F69" s="72"/>
      <c r="G69" s="72"/>
      <c r="H69" s="72"/>
      <c r="I69" s="72"/>
      <c r="J69" s="72"/>
      <c r="K69" s="72"/>
      <c r="L69" s="72"/>
      <c r="M69" s="72"/>
      <c r="N69" s="72"/>
      <c r="O69" s="72"/>
      <c r="P69" s="72"/>
      <c r="Q69" s="72"/>
      <c r="R69" s="72"/>
      <c r="S69" s="72"/>
      <c r="T69" s="72"/>
      <c r="U69" s="72"/>
      <c r="V69" s="72"/>
      <c r="W69" s="72"/>
      <c r="Y69" s="72"/>
    </row>
    <row r="70" spans="1:25" ht="15">
      <c r="A70" s="73"/>
      <c r="B70" s="124"/>
      <c r="C70" s="105" t="s">
        <v>99</v>
      </c>
      <c r="D70" s="110">
        <f>SUM(D66:D69)</f>
        <v>59.5</v>
      </c>
      <c r="E70" s="72"/>
      <c r="F70" s="72"/>
      <c r="G70" s="72"/>
      <c r="H70" s="72"/>
      <c r="I70" s="72"/>
      <c r="J70" s="72"/>
      <c r="K70" s="72"/>
      <c r="L70" s="72"/>
      <c r="M70" s="72"/>
      <c r="N70" s="72"/>
      <c r="O70" s="72"/>
      <c r="P70" s="72"/>
      <c r="Q70" s="72"/>
      <c r="R70" s="72"/>
      <c r="S70" s="72"/>
      <c r="T70" s="72"/>
      <c r="U70" s="72"/>
      <c r="V70" s="72"/>
      <c r="W70" s="72"/>
      <c r="Y70" s="72"/>
    </row>
    <row r="71" spans="1:25" ht="15">
      <c r="A71" s="73"/>
      <c r="B71" s="69"/>
      <c r="C71" s="69"/>
      <c r="D71" s="69"/>
      <c r="E71" s="72"/>
      <c r="F71" s="72"/>
      <c r="G71" s="72"/>
      <c r="H71" s="72"/>
      <c r="I71" s="72"/>
      <c r="J71" s="72"/>
      <c r="K71" s="72"/>
      <c r="L71" s="72"/>
      <c r="M71" s="72"/>
      <c r="N71" s="72"/>
      <c r="O71" s="72"/>
      <c r="P71" s="72"/>
      <c r="Q71" s="72"/>
      <c r="R71" s="72"/>
      <c r="S71" s="72"/>
      <c r="T71" s="72"/>
      <c r="U71" s="72"/>
      <c r="V71" s="72"/>
      <c r="W71" s="72"/>
      <c r="Y71" s="72"/>
    </row>
    <row r="72" spans="1:25" ht="15">
      <c r="A72" s="114" t="s">
        <v>105</v>
      </c>
      <c r="B72" s="114"/>
      <c r="C72" s="114"/>
      <c r="D72" s="114"/>
      <c r="E72" s="72"/>
      <c r="F72" s="72"/>
      <c r="G72" s="72"/>
      <c r="H72" s="72"/>
      <c r="I72" s="72"/>
      <c r="J72" s="72"/>
      <c r="K72" s="72"/>
      <c r="L72" s="72"/>
      <c r="M72" s="72"/>
      <c r="N72" s="72"/>
      <c r="O72" s="72"/>
      <c r="P72" s="72"/>
      <c r="Q72" s="72"/>
      <c r="R72" s="72"/>
      <c r="S72" s="72"/>
      <c r="T72" s="72"/>
      <c r="U72" s="72"/>
      <c r="V72" s="72"/>
      <c r="W72" s="72"/>
      <c r="Y72" s="72"/>
    </row>
    <row r="73" spans="1:25" ht="15">
      <c r="A73" s="114"/>
      <c r="B73" s="114"/>
      <c r="C73" s="114"/>
      <c r="D73" s="114"/>
      <c r="E73" s="72"/>
      <c r="F73" s="72"/>
      <c r="G73" s="72"/>
      <c r="H73" s="72"/>
      <c r="I73" s="72"/>
      <c r="J73" s="72"/>
      <c r="K73" s="72"/>
      <c r="L73" s="72"/>
      <c r="M73" s="72"/>
      <c r="N73" s="72"/>
      <c r="O73" s="72"/>
      <c r="P73" s="72"/>
      <c r="Q73" s="72"/>
      <c r="R73" s="72"/>
      <c r="S73" s="72"/>
      <c r="T73" s="72"/>
      <c r="U73" s="72"/>
      <c r="V73" s="72"/>
      <c r="W73" s="72"/>
      <c r="Y73" s="72"/>
    </row>
    <row r="74" spans="1:25" ht="15">
      <c r="A74" s="114"/>
      <c r="B74" s="114"/>
      <c r="C74" s="114"/>
      <c r="D74" s="114"/>
      <c r="E74" s="72"/>
      <c r="F74" s="72"/>
      <c r="G74" s="72"/>
      <c r="H74" s="72"/>
      <c r="I74" s="72"/>
      <c r="J74" s="72"/>
      <c r="K74" s="72"/>
      <c r="L74" s="72"/>
      <c r="M74" s="72"/>
      <c r="N74" s="72"/>
      <c r="O74" s="72"/>
      <c r="P74" s="72"/>
      <c r="Q74" s="72"/>
      <c r="R74" s="72"/>
      <c r="S74" s="72"/>
      <c r="T74" s="72"/>
      <c r="U74" s="72"/>
      <c r="V74" s="72"/>
      <c r="W74" s="72"/>
      <c r="Y74" s="72"/>
    </row>
    <row r="75" spans="1:25" ht="15">
      <c r="A75" s="114"/>
      <c r="B75" s="114"/>
      <c r="C75" s="114"/>
      <c r="D75" s="114"/>
      <c r="E75" s="72"/>
      <c r="F75" s="72"/>
      <c r="G75" s="72"/>
      <c r="H75" s="72"/>
      <c r="I75" s="72"/>
      <c r="J75" s="72"/>
      <c r="K75" s="72"/>
      <c r="L75" s="72"/>
      <c r="M75" s="72"/>
      <c r="N75" s="72"/>
      <c r="O75" s="72"/>
      <c r="P75" s="72"/>
      <c r="Q75" s="72"/>
      <c r="R75" s="72"/>
      <c r="S75" s="72"/>
      <c r="T75" s="72"/>
      <c r="U75" s="72"/>
      <c r="V75" s="72"/>
      <c r="W75" s="72"/>
      <c r="Y75" s="72"/>
    </row>
    <row r="76" spans="1:25" ht="15">
      <c r="A76" s="114" t="s">
        <v>80</v>
      </c>
      <c r="B76" s="114"/>
      <c r="C76" s="114"/>
      <c r="D76" s="114"/>
      <c r="E76" s="72"/>
      <c r="F76" s="72"/>
      <c r="G76" s="72"/>
      <c r="H76" s="72"/>
      <c r="I76" s="72"/>
      <c r="J76" s="72"/>
      <c r="K76" s="72"/>
      <c r="L76" s="72"/>
      <c r="M76" s="72"/>
      <c r="N76" s="72"/>
      <c r="O76" s="72"/>
      <c r="P76" s="72"/>
      <c r="Q76" s="72"/>
      <c r="R76" s="72"/>
      <c r="S76" s="72"/>
      <c r="T76" s="72"/>
      <c r="U76" s="72"/>
      <c r="V76" s="72"/>
      <c r="W76" s="72"/>
      <c r="Y76" s="72"/>
    </row>
    <row r="77" spans="1:4" ht="15">
      <c r="A77" s="114"/>
      <c r="B77" s="114"/>
      <c r="C77" s="114"/>
      <c r="D77" s="114"/>
    </row>
    <row r="78" spans="1:4" ht="15">
      <c r="A78" s="114"/>
      <c r="B78" s="114"/>
      <c r="C78" s="114"/>
      <c r="D78" s="114"/>
    </row>
    <row r="79" spans="1:4" ht="15">
      <c r="A79" s="114"/>
      <c r="B79" s="114"/>
      <c r="C79" s="114"/>
      <c r="D79" s="114"/>
    </row>
    <row r="80" spans="1:4" ht="15">
      <c r="A80" s="114"/>
      <c r="B80" s="114"/>
      <c r="C80" s="114"/>
      <c r="D80" s="114"/>
    </row>
    <row r="81" ht="15">
      <c r="A81" s="63" t="s">
        <v>74</v>
      </c>
    </row>
    <row r="82" ht="15">
      <c r="D82" s="63" t="s">
        <v>75</v>
      </c>
    </row>
  </sheetData>
  <sheetProtection sheet="1" selectLockedCells="1"/>
  <mergeCells count="23">
    <mergeCell ref="B66:B70"/>
    <mergeCell ref="B1:D2"/>
    <mergeCell ref="B3:D3"/>
    <mergeCell ref="B4:D4"/>
    <mergeCell ref="A12:D15"/>
    <mergeCell ref="A16:D20"/>
    <mergeCell ref="B21:D24"/>
    <mergeCell ref="A48:D49"/>
    <mergeCell ref="B50:B51"/>
    <mergeCell ref="B54:B56"/>
    <mergeCell ref="B57:B60"/>
    <mergeCell ref="B61:B65"/>
    <mergeCell ref="A52:D53"/>
    <mergeCell ref="B25:D29"/>
    <mergeCell ref="B5:C6"/>
    <mergeCell ref="A9:D11"/>
    <mergeCell ref="A76:D80"/>
    <mergeCell ref="A30:D34"/>
    <mergeCell ref="A35:D37"/>
    <mergeCell ref="A38:D40"/>
    <mergeCell ref="A72:D75"/>
    <mergeCell ref="B41:B45"/>
    <mergeCell ref="B46:B47"/>
  </mergeCells>
  <printOptions/>
  <pageMargins left="0.7" right="0.7" top="0.57" bottom="0.64"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bestFit="1" customWidth="1"/>
    <col min="21" max="21" width="15.125" style="1" customWidth="1"/>
    <col min="22" max="22" width="9.25390625" style="1" bestFit="1" customWidth="1"/>
    <col min="23" max="25" width="2.625" style="1" bestFit="1" customWidth="1"/>
    <col min="26" max="27" width="4.50390625" style="1" bestFit="1" customWidth="1"/>
    <col min="28" max="29" width="4.375" style="1" bestFit="1" customWidth="1"/>
    <col min="30" max="30" width="3.75390625" style="1" bestFit="1" customWidth="1"/>
    <col min="31" max="36" width="3.00390625" style="1" customWidth="1"/>
    <col min="37" max="16384" width="9.00390625" style="1" customWidth="1"/>
  </cols>
  <sheetData>
    <row r="1" spans="1:20" ht="24" customHeight="1" thickTop="1">
      <c r="A1" s="184" t="s">
        <v>24</v>
      </c>
      <c r="B1" s="187" t="s">
        <v>26</v>
      </c>
      <c r="C1" s="24" t="s">
        <v>0</v>
      </c>
      <c r="D1" s="26" t="s">
        <v>1</v>
      </c>
      <c r="E1" s="139" t="s">
        <v>25</v>
      </c>
      <c r="F1" s="140"/>
      <c r="G1" s="266">
        <f>IF('Pagina 1'!G1="","",'Pagina 1'!G1)</f>
      </c>
      <c r="H1" s="267"/>
      <c r="I1" s="267"/>
      <c r="J1" s="267"/>
      <c r="K1" s="267"/>
      <c r="L1" s="267"/>
      <c r="M1" s="267"/>
      <c r="N1" s="267"/>
      <c r="O1" s="268"/>
      <c r="P1" s="269" t="s">
        <v>2</v>
      </c>
      <c r="Q1" s="270"/>
      <c r="R1" s="271"/>
      <c r="S1" s="271"/>
      <c r="T1" s="272"/>
    </row>
    <row r="2" spans="1:20" ht="24" customHeight="1">
      <c r="A2" s="185"/>
      <c r="B2" s="188"/>
      <c r="C2" s="25" t="s">
        <v>3</v>
      </c>
      <c r="D2" s="27">
        <v>462</v>
      </c>
      <c r="E2" s="141" t="s">
        <v>14</v>
      </c>
      <c r="F2" s="142"/>
      <c r="G2" s="260" t="str">
        <f>IF('Pagina 1'!G2="","",'Pagina 1'!G2)</f>
        <v>Macerata</v>
      </c>
      <c r="H2" s="261"/>
      <c r="I2" s="261"/>
      <c r="J2" s="261"/>
      <c r="K2" s="261"/>
      <c r="L2" s="261"/>
      <c r="M2" s="261"/>
      <c r="N2" s="262"/>
      <c r="O2" s="263" t="s">
        <v>35</v>
      </c>
      <c r="P2" s="264"/>
      <c r="Q2" s="265"/>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IF(OR(Z7=1,Z8=1,AJ20&lt;&gt;0),"ATTENZIONE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9'!X20&lt;&gt;10),1,0)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8'!X20=10,AI20&lt;90,X20=10),1,0)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IF(AND(B9&lt;&gt;"A",B9&lt;&gt;"G",B9&lt;&gt;"P",B9&lt;&gt;"R",B9&lt;&gt;"S"),"",IF(AND(R9="S",OR(S9=1,S9=2,S9=3)),HLOOKUP(B9,$Y$23:$AD$27,S9+1),IF(R9="N",HLOOKUP(B9,$Y$23:$AD$27,2),"ERRORE")))</f>
        <v>20</v>
      </c>
      <c r="U9" s="1">
        <f>IF(T9/2&gt;0,"","scegli un TIPO di sconto")</f>
      </c>
    </row>
    <row r="10" spans="1:36" ht="34.5" customHeight="1">
      <c r="A10" s="4">
        <v>81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82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83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84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85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86</v>
      </c>
      <c r="B15" s="37"/>
      <c r="C15" s="46"/>
      <c r="D15" s="46"/>
      <c r="E15" s="128"/>
      <c r="F15" s="129"/>
      <c r="G15" s="39"/>
      <c r="H15" s="39"/>
      <c r="I15" s="130"/>
      <c r="J15" s="131"/>
      <c r="K15" s="128"/>
      <c r="L15" s="135"/>
      <c r="M15" s="129"/>
      <c r="N15" s="40"/>
      <c r="O15" s="38"/>
      <c r="P15" s="128"/>
      <c r="Q15" s="129"/>
      <c r="R15" s="78"/>
      <c r="S15" s="91"/>
      <c r="T15" s="61">
        <f>IF(AND(B15&lt;&gt;"A",B15&lt;&gt;"G",B15&lt;&gt;"P",B15&lt;&gt;"R",B15&lt;&gt;"S"),"",IF(AND(R15="S",OR(S15=1,S15=2,S15=3)),HLOOKUP(B15,$Y$23:$AD$27,S15+1),IF(R15="N",HLOOKUP(B15,$Y$23:$AD$27,2),"ERRORE")))</f>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87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88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89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90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8'!T21+'Pagina 9'!T20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IF(C10&lt;&gt;"","9","")</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10'!T26="",T24,'Pagina 10'!T26))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objects="1" scenarios="1" selectLockedCells="1"/>
  <mergeCells count="100">
    <mergeCell ref="D3:D5"/>
    <mergeCell ref="E3:F5"/>
    <mergeCell ref="E18:F18"/>
    <mergeCell ref="I18:J18"/>
    <mergeCell ref="K18:M18"/>
    <mergeCell ref="B27:D27"/>
    <mergeCell ref="E27:F27"/>
    <mergeCell ref="G27:I27"/>
    <mergeCell ref="K27:M27"/>
    <mergeCell ref="N27:P27"/>
    <mergeCell ref="N21:Q26"/>
    <mergeCell ref="E25:F25"/>
    <mergeCell ref="G25:I25"/>
    <mergeCell ref="K25:L25"/>
    <mergeCell ref="E22:F22"/>
    <mergeCell ref="G22:I22"/>
    <mergeCell ref="K22:L22"/>
    <mergeCell ref="K26:L26"/>
    <mergeCell ref="K24:L24"/>
    <mergeCell ref="T21:T23"/>
    <mergeCell ref="E23:F23"/>
    <mergeCell ref="G23:I23"/>
    <mergeCell ref="K23:L23"/>
    <mergeCell ref="L20:M20"/>
    <mergeCell ref="O20:Q20"/>
    <mergeCell ref="E21:F21"/>
    <mergeCell ref="G21:I21"/>
    <mergeCell ref="K21:L21"/>
    <mergeCell ref="R21:S23"/>
    <mergeCell ref="A20:A27"/>
    <mergeCell ref="B20:C21"/>
    <mergeCell ref="D20:D21"/>
    <mergeCell ref="E20:F20"/>
    <mergeCell ref="G20:H20"/>
    <mergeCell ref="I20:J20"/>
    <mergeCell ref="E24:F24"/>
    <mergeCell ref="G24:I24"/>
    <mergeCell ref="E26:F26"/>
    <mergeCell ref="G26:I26"/>
    <mergeCell ref="P18:Q18"/>
    <mergeCell ref="E19:F19"/>
    <mergeCell ref="I19:J19"/>
    <mergeCell ref="K19:M19"/>
    <mergeCell ref="P19:Q19"/>
    <mergeCell ref="E16:F16"/>
    <mergeCell ref="I16:J16"/>
    <mergeCell ref="K16:M16"/>
    <mergeCell ref="P16:Q16"/>
    <mergeCell ref="E17:F17"/>
    <mergeCell ref="I17:J17"/>
    <mergeCell ref="K17:M17"/>
    <mergeCell ref="P17:Q17"/>
    <mergeCell ref="E14:F14"/>
    <mergeCell ref="I14:J14"/>
    <mergeCell ref="K14:M14"/>
    <mergeCell ref="P14:Q14"/>
    <mergeCell ref="E15:F15"/>
    <mergeCell ref="I15:J15"/>
    <mergeCell ref="K15:M15"/>
    <mergeCell ref="P15:Q15"/>
    <mergeCell ref="E12:F12"/>
    <mergeCell ref="I12:J12"/>
    <mergeCell ref="K12:M12"/>
    <mergeCell ref="P12:Q12"/>
    <mergeCell ref="E13:F13"/>
    <mergeCell ref="I13:J13"/>
    <mergeCell ref="K13:M13"/>
    <mergeCell ref="P13:Q13"/>
    <mergeCell ref="K10:M10"/>
    <mergeCell ref="P10:Q10"/>
    <mergeCell ref="E11:F11"/>
    <mergeCell ref="I11:J11"/>
    <mergeCell ref="K11:M11"/>
    <mergeCell ref="P11:Q11"/>
    <mergeCell ref="E9:F9"/>
    <mergeCell ref="I9:J9"/>
    <mergeCell ref="G3:G8"/>
    <mergeCell ref="H3:H8"/>
    <mergeCell ref="I3:J8"/>
    <mergeCell ref="E10:F10"/>
    <mergeCell ref="I10:J10"/>
    <mergeCell ref="E6:F8"/>
    <mergeCell ref="A1:A8"/>
    <mergeCell ref="B1:B8"/>
    <mergeCell ref="E1:F1"/>
    <mergeCell ref="G1:O1"/>
    <mergeCell ref="P1:T1"/>
    <mergeCell ref="E2:F2"/>
    <mergeCell ref="C3:C8"/>
    <mergeCell ref="S3:S8"/>
    <mergeCell ref="D6:D8"/>
    <mergeCell ref="K6:N8"/>
    <mergeCell ref="G2:N2"/>
    <mergeCell ref="O2:Q2"/>
    <mergeCell ref="R2:T2"/>
    <mergeCell ref="R3:R8"/>
    <mergeCell ref="T3:T8"/>
    <mergeCell ref="K3:Q5"/>
    <mergeCell ref="O6:O8"/>
    <mergeCell ref="P6:Q8"/>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11.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bestFit="1" customWidth="1"/>
    <col min="21" max="21" width="15.125" style="1" customWidth="1"/>
    <col min="22" max="22" width="9.375" style="1" customWidth="1"/>
    <col min="23" max="23" width="2.50390625" style="1" bestFit="1" customWidth="1"/>
    <col min="24" max="25" width="1.875" style="1" bestFit="1" customWidth="1"/>
    <col min="26" max="26" width="5.375" style="1" bestFit="1" customWidth="1"/>
    <col min="27" max="27" width="4.375" style="1" bestFit="1" customWidth="1"/>
    <col min="28" max="28" width="4.25390625" style="1" bestFit="1" customWidth="1"/>
    <col min="29" max="29" width="4.375" style="1" bestFit="1" customWidth="1"/>
    <col min="30" max="30" width="3.625" style="1" bestFit="1" customWidth="1"/>
    <col min="31" max="31" width="1.875" style="1" bestFit="1" customWidth="1"/>
    <col min="32" max="35" width="1.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66">
        <f>IF('Pagina 1'!G1="","",'Pagina 1'!G1)</f>
      </c>
      <c r="H1" s="267"/>
      <c r="I1" s="267"/>
      <c r="J1" s="267"/>
      <c r="K1" s="267"/>
      <c r="L1" s="267"/>
      <c r="M1" s="267"/>
      <c r="N1" s="267"/>
      <c r="O1" s="268"/>
      <c r="P1" s="269" t="s">
        <v>2</v>
      </c>
      <c r="Q1" s="270"/>
      <c r="R1" s="271"/>
      <c r="S1" s="271"/>
      <c r="T1" s="272"/>
    </row>
    <row r="2" spans="1:20" ht="24" customHeight="1">
      <c r="A2" s="185"/>
      <c r="B2" s="188"/>
      <c r="C2" s="25" t="s">
        <v>3</v>
      </c>
      <c r="D2" s="27">
        <v>462</v>
      </c>
      <c r="E2" s="141" t="s">
        <v>14</v>
      </c>
      <c r="F2" s="142"/>
      <c r="G2" s="260" t="str">
        <f>IF('Pagina 1'!G2="","",'Pagina 1'!G2)</f>
        <v>Macerata</v>
      </c>
      <c r="H2" s="261"/>
      <c r="I2" s="261"/>
      <c r="J2" s="261"/>
      <c r="K2" s="261"/>
      <c r="L2" s="261"/>
      <c r="M2" s="261"/>
      <c r="N2" s="262"/>
      <c r="O2" s="263" t="s">
        <v>35</v>
      </c>
      <c r="P2" s="264"/>
      <c r="Q2" s="265"/>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IF(OR(Z7=1,Z8=1,AJ20&lt;&gt;0),"ATTENZIONE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9'!X20&lt;&gt;10),1,0)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9'!X20=10,AI20&lt;90,X20=10),1,0)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IF(AND(B9&lt;&gt;"A",B9&lt;&gt;"G",B9&lt;&gt;"P",B9&lt;&gt;"R",B9&lt;&gt;"S"),"",IF(AND(R9="S",OR(S9=1,S9=2,S9=3)),HLOOKUP(B9,$Y$23:$AD$27,S9+1),IF(R9="N",HLOOKUP(B9,$Y$23:$AD$27,2),"ERRORE")))</f>
        <v>20</v>
      </c>
      <c r="U9" s="1">
        <f>IF(T9/2&gt;0,"","scegli un TIPO di sconto")</f>
      </c>
    </row>
    <row r="10" spans="1:36" ht="34.5" customHeight="1">
      <c r="A10" s="4">
        <v>91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92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Y19">IF(C11&lt;&gt;"",1,0)</f>
        <v>0</v>
      </c>
      <c r="Z11" s="1">
        <f aca="true" t="shared" si="4" ref="Z11:Z19">IF(D11&lt;&gt;"",1,0)</f>
        <v>0</v>
      </c>
      <c r="AA11" s="1">
        <f aca="true" t="shared" si="5" ref="AA11:AA19">IF(E11&lt;&gt;"",1,0)</f>
        <v>0</v>
      </c>
      <c r="AC11" s="1">
        <f aca="true" t="shared" si="6" ref="AC11:AC19">IF(H11&lt;&gt;"",1,0)</f>
        <v>0</v>
      </c>
      <c r="AD11" s="1">
        <f aca="true" t="shared" si="7" ref="AD11:AD19">IF(I11&lt;&gt;"",1,0)</f>
        <v>0</v>
      </c>
      <c r="AE11" s="1">
        <f aca="true" t="shared" si="8" ref="AE11:AE19">IF(K11&lt;&gt;"",1,0)</f>
        <v>0</v>
      </c>
      <c r="AF11" s="1">
        <f aca="true" t="shared" si="9" ref="AF11:AF19">IF(N11&lt;&gt;"",1,0)</f>
        <v>0</v>
      </c>
      <c r="AG11" s="1">
        <f aca="true" t="shared" si="10" ref="AG11:AG19">IF(O11&lt;&gt;"",1,0)</f>
        <v>0</v>
      </c>
      <c r="AH11" s="1">
        <f aca="true" t="shared" si="11" ref="AH11:AH19">IF(P11&lt;&gt;"",1,0)</f>
        <v>0</v>
      </c>
      <c r="AI11" s="1">
        <f>SUM(Y11:AH11)</f>
        <v>0</v>
      </c>
      <c r="AJ11" s="1">
        <f aca="true" t="shared" si="12" ref="AJ11:AJ19">IF(U11&lt;&gt;"",1,0)</f>
        <v>0</v>
      </c>
    </row>
    <row r="12" spans="1:36" ht="34.5" customHeight="1">
      <c r="A12" s="2">
        <f t="shared" si="1"/>
        <v>93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13" ref="X12:X19">IF(T12&lt;&gt;"",1,0)</f>
        <v>0</v>
      </c>
      <c r="Y12" s="1">
        <f t="shared" si="3"/>
        <v>0</v>
      </c>
      <c r="Z12" s="1">
        <f t="shared" si="4"/>
        <v>0</v>
      </c>
      <c r="AA12" s="1">
        <f t="shared" si="5"/>
        <v>0</v>
      </c>
      <c r="AC12" s="1">
        <f t="shared" si="6"/>
        <v>0</v>
      </c>
      <c r="AD12" s="1">
        <f t="shared" si="7"/>
        <v>0</v>
      </c>
      <c r="AE12" s="1">
        <f t="shared" si="8"/>
        <v>0</v>
      </c>
      <c r="AF12" s="1">
        <f t="shared" si="9"/>
        <v>0</v>
      </c>
      <c r="AG12" s="1">
        <f t="shared" si="10"/>
        <v>0</v>
      </c>
      <c r="AH12" s="1">
        <f t="shared" si="11"/>
        <v>0</v>
      </c>
      <c r="AI12" s="1">
        <f>SUM(Y12:AH12)</f>
        <v>0</v>
      </c>
      <c r="AJ12" s="1">
        <f t="shared" si="12"/>
        <v>0</v>
      </c>
    </row>
    <row r="13" spans="1:36" ht="34.5" customHeight="1">
      <c r="A13" s="2">
        <f t="shared" si="1"/>
        <v>94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14" ref="V13:V19">IF(T13="","",T13+V12)</f>
      </c>
      <c r="W13" s="1">
        <f t="shared" si="2"/>
        <v>0</v>
      </c>
      <c r="X13" s="1">
        <f t="shared" si="13"/>
        <v>0</v>
      </c>
      <c r="Y13" s="1">
        <f t="shared" si="3"/>
        <v>0</v>
      </c>
      <c r="Z13" s="1">
        <f t="shared" si="4"/>
        <v>0</v>
      </c>
      <c r="AA13" s="1">
        <f t="shared" si="5"/>
        <v>0</v>
      </c>
      <c r="AC13" s="1">
        <f t="shared" si="6"/>
        <v>0</v>
      </c>
      <c r="AD13" s="1">
        <f t="shared" si="7"/>
        <v>0</v>
      </c>
      <c r="AE13" s="1">
        <f t="shared" si="8"/>
        <v>0</v>
      </c>
      <c r="AF13" s="1">
        <f t="shared" si="9"/>
        <v>0</v>
      </c>
      <c r="AG13" s="1">
        <f t="shared" si="10"/>
        <v>0</v>
      </c>
      <c r="AH13" s="1">
        <f t="shared" si="11"/>
        <v>0</v>
      </c>
      <c r="AI13" s="1">
        <f aca="true" t="shared" si="15" ref="AI13:AI19">SUM(Y13:AH13)</f>
        <v>0</v>
      </c>
      <c r="AJ13" s="1">
        <f t="shared" si="12"/>
        <v>0</v>
      </c>
    </row>
    <row r="14" spans="1:36" ht="34.5" customHeight="1">
      <c r="A14" s="2">
        <f t="shared" si="1"/>
        <v>95</v>
      </c>
      <c r="B14" s="37"/>
      <c r="C14" s="46"/>
      <c r="D14" s="46"/>
      <c r="E14" s="128"/>
      <c r="F14" s="129"/>
      <c r="G14" s="39"/>
      <c r="H14" s="39"/>
      <c r="I14" s="130"/>
      <c r="J14" s="131"/>
      <c r="K14" s="128"/>
      <c r="L14" s="135"/>
      <c r="M14" s="129"/>
      <c r="N14" s="40"/>
      <c r="O14" s="38"/>
      <c r="P14" s="128"/>
      <c r="Q14" s="129"/>
      <c r="R14" s="78"/>
      <c r="S14" s="91"/>
      <c r="T14" s="61">
        <f aca="true" t="shared" si="16" ref="T14:T19">IF(AND(B14&lt;&gt;"A",B14&lt;&gt;"G",B14&lt;&gt;"P",B14&lt;&gt;"R",B14&lt;&gt;"S"),"",IF(AND(R14="S",OR(S14=1,S14=2,S14=3)),HLOOKUP(B14,$Y$23:$AD$27,S14+1),IF(R14="N",HLOOKUP(B14,$Y$23:$AD$27,2),"ERRORE")))</f>
      </c>
      <c r="U14" s="62">
        <f t="shared" si="0"/>
      </c>
      <c r="V14" s="82">
        <f t="shared" si="14"/>
      </c>
      <c r="W14" s="1">
        <f t="shared" si="2"/>
        <v>0</v>
      </c>
      <c r="X14" s="1">
        <f t="shared" si="13"/>
        <v>0</v>
      </c>
      <c r="Y14" s="1">
        <f t="shared" si="3"/>
        <v>0</v>
      </c>
      <c r="Z14" s="1">
        <f t="shared" si="4"/>
        <v>0</v>
      </c>
      <c r="AA14" s="1">
        <f t="shared" si="5"/>
        <v>0</v>
      </c>
      <c r="AC14" s="1">
        <f t="shared" si="6"/>
        <v>0</v>
      </c>
      <c r="AD14" s="1">
        <f t="shared" si="7"/>
        <v>0</v>
      </c>
      <c r="AE14" s="1">
        <f t="shared" si="8"/>
        <v>0</v>
      </c>
      <c r="AF14" s="1">
        <f t="shared" si="9"/>
        <v>0</v>
      </c>
      <c r="AG14" s="1">
        <f t="shared" si="10"/>
        <v>0</v>
      </c>
      <c r="AH14" s="1">
        <f t="shared" si="11"/>
        <v>0</v>
      </c>
      <c r="AI14" s="1">
        <f t="shared" si="15"/>
        <v>0</v>
      </c>
      <c r="AJ14" s="1">
        <f t="shared" si="12"/>
        <v>0</v>
      </c>
    </row>
    <row r="15" spans="1:36" ht="34.5" customHeight="1">
      <c r="A15" s="2">
        <f t="shared" si="1"/>
        <v>96</v>
      </c>
      <c r="B15" s="37"/>
      <c r="C15" s="46"/>
      <c r="D15" s="46"/>
      <c r="E15" s="128"/>
      <c r="F15" s="129"/>
      <c r="G15" s="39"/>
      <c r="H15" s="39"/>
      <c r="I15" s="130"/>
      <c r="J15" s="131"/>
      <c r="K15" s="128"/>
      <c r="L15" s="135"/>
      <c r="M15" s="129"/>
      <c r="N15" s="40"/>
      <c r="O15" s="38"/>
      <c r="P15" s="128"/>
      <c r="Q15" s="129"/>
      <c r="R15" s="78"/>
      <c r="S15" s="91"/>
      <c r="T15" s="61">
        <f>IF(AND(B15&lt;&gt;"A",B15&lt;&gt;"G",B15&lt;&gt;"P",B15&lt;&gt;"R",B15&lt;&gt;"S"),"",IF(AND(R15="S",OR(S15=1,S15=2,S15=3)),HLOOKUP(B15,$Y$23:$AD$27,S15+1),IF(R15="N",HLOOKUP(B15,$Y$23:$AD$27,2),"ERRORE")))</f>
      </c>
      <c r="U15" s="62">
        <f t="shared" si="0"/>
      </c>
      <c r="V15" s="82">
        <f t="shared" si="14"/>
      </c>
      <c r="W15" s="1">
        <f t="shared" si="2"/>
        <v>0</v>
      </c>
      <c r="X15" s="1">
        <f t="shared" si="13"/>
        <v>0</v>
      </c>
      <c r="Y15" s="1">
        <f t="shared" si="3"/>
        <v>0</v>
      </c>
      <c r="Z15" s="1">
        <f t="shared" si="4"/>
        <v>0</v>
      </c>
      <c r="AA15" s="1">
        <f t="shared" si="5"/>
        <v>0</v>
      </c>
      <c r="AC15" s="1">
        <f t="shared" si="6"/>
        <v>0</v>
      </c>
      <c r="AD15" s="1">
        <f t="shared" si="7"/>
        <v>0</v>
      </c>
      <c r="AE15" s="1">
        <f t="shared" si="8"/>
        <v>0</v>
      </c>
      <c r="AF15" s="1">
        <f t="shared" si="9"/>
        <v>0</v>
      </c>
      <c r="AG15" s="1">
        <f t="shared" si="10"/>
        <v>0</v>
      </c>
      <c r="AH15" s="1">
        <f t="shared" si="11"/>
        <v>0</v>
      </c>
      <c r="AI15" s="1">
        <f t="shared" si="15"/>
        <v>0</v>
      </c>
      <c r="AJ15" s="1">
        <f t="shared" si="12"/>
        <v>0</v>
      </c>
    </row>
    <row r="16" spans="1:36" ht="34.5" customHeight="1">
      <c r="A16" s="2">
        <f t="shared" si="1"/>
        <v>97</v>
      </c>
      <c r="B16" s="37"/>
      <c r="C16" s="46"/>
      <c r="D16" s="46"/>
      <c r="E16" s="128"/>
      <c r="F16" s="129"/>
      <c r="G16" s="39"/>
      <c r="H16" s="39"/>
      <c r="I16" s="130"/>
      <c r="J16" s="131"/>
      <c r="K16" s="128"/>
      <c r="L16" s="135"/>
      <c r="M16" s="129"/>
      <c r="N16" s="40"/>
      <c r="O16" s="38"/>
      <c r="P16" s="128"/>
      <c r="Q16" s="129"/>
      <c r="R16" s="78"/>
      <c r="S16" s="91"/>
      <c r="T16" s="61">
        <f t="shared" si="16"/>
      </c>
      <c r="U16" s="62">
        <f t="shared" si="0"/>
      </c>
      <c r="V16" s="82">
        <f t="shared" si="14"/>
      </c>
      <c r="W16" s="1">
        <f t="shared" si="2"/>
        <v>0</v>
      </c>
      <c r="X16" s="1">
        <f t="shared" si="13"/>
        <v>0</v>
      </c>
      <c r="Y16" s="1">
        <f t="shared" si="3"/>
        <v>0</v>
      </c>
      <c r="Z16" s="1">
        <f t="shared" si="4"/>
        <v>0</v>
      </c>
      <c r="AA16" s="1">
        <f t="shared" si="5"/>
        <v>0</v>
      </c>
      <c r="AC16" s="1">
        <f t="shared" si="6"/>
        <v>0</v>
      </c>
      <c r="AD16" s="1">
        <f t="shared" si="7"/>
        <v>0</v>
      </c>
      <c r="AE16" s="1">
        <f t="shared" si="8"/>
        <v>0</v>
      </c>
      <c r="AF16" s="1">
        <f t="shared" si="9"/>
        <v>0</v>
      </c>
      <c r="AG16" s="1">
        <f t="shared" si="10"/>
        <v>0</v>
      </c>
      <c r="AH16" s="1">
        <f t="shared" si="11"/>
        <v>0</v>
      </c>
      <c r="AI16" s="1">
        <f t="shared" si="15"/>
        <v>0</v>
      </c>
      <c r="AJ16" s="1">
        <f t="shared" si="12"/>
        <v>0</v>
      </c>
    </row>
    <row r="17" spans="1:36" ht="34.5" customHeight="1">
      <c r="A17" s="2">
        <f t="shared" si="1"/>
        <v>98</v>
      </c>
      <c r="B17" s="37"/>
      <c r="C17" s="46"/>
      <c r="D17" s="46"/>
      <c r="E17" s="128"/>
      <c r="F17" s="129"/>
      <c r="G17" s="39"/>
      <c r="H17" s="39"/>
      <c r="I17" s="130"/>
      <c r="J17" s="131"/>
      <c r="K17" s="128"/>
      <c r="L17" s="135"/>
      <c r="M17" s="129"/>
      <c r="N17" s="40"/>
      <c r="O17" s="38"/>
      <c r="P17" s="128"/>
      <c r="Q17" s="129"/>
      <c r="R17" s="78"/>
      <c r="S17" s="91"/>
      <c r="T17" s="61">
        <f t="shared" si="16"/>
      </c>
      <c r="U17" s="62">
        <f t="shared" si="0"/>
      </c>
      <c r="V17" s="82">
        <f t="shared" si="14"/>
      </c>
      <c r="W17" s="1">
        <f t="shared" si="2"/>
        <v>0</v>
      </c>
      <c r="X17" s="1">
        <f t="shared" si="13"/>
        <v>0</v>
      </c>
      <c r="Y17" s="1">
        <f t="shared" si="3"/>
        <v>0</v>
      </c>
      <c r="Z17" s="1">
        <f t="shared" si="4"/>
        <v>0</v>
      </c>
      <c r="AA17" s="1">
        <f t="shared" si="5"/>
        <v>0</v>
      </c>
      <c r="AC17" s="1">
        <f t="shared" si="6"/>
        <v>0</v>
      </c>
      <c r="AD17" s="1">
        <f t="shared" si="7"/>
        <v>0</v>
      </c>
      <c r="AE17" s="1">
        <f t="shared" si="8"/>
        <v>0</v>
      </c>
      <c r="AF17" s="1">
        <f t="shared" si="9"/>
        <v>0</v>
      </c>
      <c r="AG17" s="1">
        <f t="shared" si="10"/>
        <v>0</v>
      </c>
      <c r="AH17" s="1">
        <f t="shared" si="11"/>
        <v>0</v>
      </c>
      <c r="AI17" s="1">
        <f t="shared" si="15"/>
        <v>0</v>
      </c>
      <c r="AJ17" s="1">
        <f t="shared" si="12"/>
        <v>0</v>
      </c>
    </row>
    <row r="18" spans="1:36" ht="34.5" customHeight="1">
      <c r="A18" s="2">
        <f t="shared" si="1"/>
        <v>99</v>
      </c>
      <c r="B18" s="37"/>
      <c r="C18" s="46"/>
      <c r="D18" s="46"/>
      <c r="E18" s="128"/>
      <c r="F18" s="129"/>
      <c r="G18" s="39"/>
      <c r="H18" s="39"/>
      <c r="I18" s="130"/>
      <c r="J18" s="131"/>
      <c r="K18" s="128"/>
      <c r="L18" s="135"/>
      <c r="M18" s="129"/>
      <c r="N18" s="40"/>
      <c r="O18" s="38"/>
      <c r="P18" s="128"/>
      <c r="Q18" s="129"/>
      <c r="R18" s="78"/>
      <c r="S18" s="91"/>
      <c r="T18" s="61">
        <f t="shared" si="16"/>
      </c>
      <c r="U18" s="62">
        <f t="shared" si="0"/>
      </c>
      <c r="V18" s="82">
        <f t="shared" si="14"/>
      </c>
      <c r="W18" s="1">
        <f t="shared" si="2"/>
        <v>0</v>
      </c>
      <c r="X18" s="1">
        <f t="shared" si="13"/>
        <v>0</v>
      </c>
      <c r="Y18" s="1">
        <f t="shared" si="3"/>
        <v>0</v>
      </c>
      <c r="Z18" s="1">
        <f t="shared" si="4"/>
        <v>0</v>
      </c>
      <c r="AA18" s="1">
        <f t="shared" si="5"/>
        <v>0</v>
      </c>
      <c r="AC18" s="1">
        <f t="shared" si="6"/>
        <v>0</v>
      </c>
      <c r="AD18" s="1">
        <f t="shared" si="7"/>
        <v>0</v>
      </c>
      <c r="AE18" s="1">
        <f t="shared" si="8"/>
        <v>0</v>
      </c>
      <c r="AF18" s="1">
        <f t="shared" si="9"/>
        <v>0</v>
      </c>
      <c r="AG18" s="1">
        <f t="shared" si="10"/>
        <v>0</v>
      </c>
      <c r="AH18" s="1">
        <f t="shared" si="11"/>
        <v>0</v>
      </c>
      <c r="AI18" s="1">
        <f t="shared" si="15"/>
        <v>0</v>
      </c>
      <c r="AJ18" s="1">
        <f t="shared" si="12"/>
        <v>0</v>
      </c>
    </row>
    <row r="19" spans="1:36" ht="34.5" customHeight="1" thickBot="1">
      <c r="A19" s="7">
        <f t="shared" si="1"/>
        <v>100</v>
      </c>
      <c r="B19" s="37"/>
      <c r="C19" s="46"/>
      <c r="D19" s="46"/>
      <c r="E19" s="128"/>
      <c r="F19" s="129"/>
      <c r="G19" s="39"/>
      <c r="H19" s="39"/>
      <c r="I19" s="130"/>
      <c r="J19" s="131"/>
      <c r="K19" s="128"/>
      <c r="L19" s="135"/>
      <c r="M19" s="129"/>
      <c r="N19" s="40"/>
      <c r="O19" s="38"/>
      <c r="P19" s="128"/>
      <c r="Q19" s="129"/>
      <c r="R19" s="78"/>
      <c r="S19" s="91"/>
      <c r="T19" s="61">
        <f t="shared" si="16"/>
      </c>
      <c r="U19" s="62">
        <f t="shared" si="0"/>
      </c>
      <c r="V19" s="82">
        <f t="shared" si="14"/>
      </c>
      <c r="W19" s="1">
        <f t="shared" si="2"/>
        <v>0</v>
      </c>
      <c r="X19" s="1">
        <f t="shared" si="13"/>
        <v>0</v>
      </c>
      <c r="Y19" s="1">
        <f t="shared" si="3"/>
        <v>0</v>
      </c>
      <c r="Z19" s="1">
        <f t="shared" si="4"/>
        <v>0</v>
      </c>
      <c r="AA19" s="1">
        <f t="shared" si="5"/>
        <v>0</v>
      </c>
      <c r="AC19" s="1">
        <f t="shared" si="6"/>
        <v>0</v>
      </c>
      <c r="AD19" s="1">
        <f t="shared" si="7"/>
        <v>0</v>
      </c>
      <c r="AE19" s="1">
        <f t="shared" si="8"/>
        <v>0</v>
      </c>
      <c r="AF19" s="1">
        <f t="shared" si="9"/>
        <v>0</v>
      </c>
      <c r="AG19" s="1">
        <f t="shared" si="10"/>
        <v>0</v>
      </c>
      <c r="AH19" s="1">
        <f t="shared" si="11"/>
        <v>0</v>
      </c>
      <c r="AI19" s="1">
        <f t="shared" si="15"/>
        <v>0</v>
      </c>
      <c r="AJ19" s="1">
        <f t="shared" si="12"/>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7" ref="Y20:AH20">SUM(Y10:Y19)</f>
        <v>0</v>
      </c>
      <c r="Z20" s="1">
        <f t="shared" si="17"/>
        <v>0</v>
      </c>
      <c r="AA20" s="1">
        <f t="shared" si="17"/>
        <v>0</v>
      </c>
      <c r="AB20" s="1">
        <f t="shared" si="17"/>
        <v>0</v>
      </c>
      <c r="AC20" s="1">
        <f t="shared" si="17"/>
        <v>0</v>
      </c>
      <c r="AD20" s="1">
        <f t="shared" si="17"/>
        <v>0</v>
      </c>
      <c r="AE20" s="1">
        <f t="shared" si="17"/>
        <v>0</v>
      </c>
      <c r="AF20" s="1">
        <f t="shared" si="17"/>
        <v>0</v>
      </c>
      <c r="AG20" s="1">
        <f t="shared" si="17"/>
        <v>0</v>
      </c>
      <c r="AH20" s="1">
        <f t="shared" si="17"/>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9'!T21+'Pagina 10'!T20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IF(C10&lt;&gt;"","10","")</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11'!T26="",T24,'Pagina 11'!T26))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objects="1" scenarios="1" selectLockedCells="1"/>
  <mergeCells count="100">
    <mergeCell ref="C3:C8"/>
    <mergeCell ref="S3:S8"/>
    <mergeCell ref="D6:D8"/>
    <mergeCell ref="E6:F8"/>
    <mergeCell ref="K6:N8"/>
    <mergeCell ref="O6:O8"/>
    <mergeCell ref="P6:Q8"/>
    <mergeCell ref="I3:J8"/>
    <mergeCell ref="R3:R8"/>
    <mergeCell ref="K27:M27"/>
    <mergeCell ref="N27:P27"/>
    <mergeCell ref="N21:Q26"/>
    <mergeCell ref="K24:L24"/>
    <mergeCell ref="E25:F25"/>
    <mergeCell ref="G25:I25"/>
    <mergeCell ref="T21:T23"/>
    <mergeCell ref="E23:F23"/>
    <mergeCell ref="G23:I23"/>
    <mergeCell ref="K23:L23"/>
    <mergeCell ref="E22:F22"/>
    <mergeCell ref="G22:I22"/>
    <mergeCell ref="K22:L22"/>
    <mergeCell ref="A20:A27"/>
    <mergeCell ref="B20:C21"/>
    <mergeCell ref="D20:D21"/>
    <mergeCell ref="E20:F20"/>
    <mergeCell ref="G20:H20"/>
    <mergeCell ref="K25:L25"/>
    <mergeCell ref="K26:L26"/>
    <mergeCell ref="B27:D27"/>
    <mergeCell ref="E27:F27"/>
    <mergeCell ref="G27:I27"/>
    <mergeCell ref="E26:F26"/>
    <mergeCell ref="G26:I26"/>
    <mergeCell ref="E18:F18"/>
    <mergeCell ref="I18:J18"/>
    <mergeCell ref="L20:M20"/>
    <mergeCell ref="O20:Q20"/>
    <mergeCell ref="E21:F21"/>
    <mergeCell ref="G21:I21"/>
    <mergeCell ref="K21:L21"/>
    <mergeCell ref="E19:F19"/>
    <mergeCell ref="I19:J19"/>
    <mergeCell ref="K19:M19"/>
    <mergeCell ref="P19:Q19"/>
    <mergeCell ref="I20:J20"/>
    <mergeCell ref="E24:F24"/>
    <mergeCell ref="G24:I24"/>
    <mergeCell ref="E17:F17"/>
    <mergeCell ref="I17:J17"/>
    <mergeCell ref="K17:M17"/>
    <mergeCell ref="P17:Q17"/>
    <mergeCell ref="K18:M18"/>
    <mergeCell ref="P18:Q18"/>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O2:Q2"/>
    <mergeCell ref="G2:N2"/>
    <mergeCell ref="E10:F10"/>
    <mergeCell ref="I10:J10"/>
    <mergeCell ref="K10:M10"/>
    <mergeCell ref="P10:Q10"/>
    <mergeCell ref="E2:F2"/>
    <mergeCell ref="E9:F9"/>
    <mergeCell ref="I9:J9"/>
    <mergeCell ref="E3:F5"/>
    <mergeCell ref="G3:G8"/>
    <mergeCell ref="H3:H8"/>
    <mergeCell ref="T3:T8"/>
    <mergeCell ref="R2:T2"/>
    <mergeCell ref="K3:Q5"/>
    <mergeCell ref="R21:S23"/>
    <mergeCell ref="D3:D5"/>
    <mergeCell ref="A1:A8"/>
    <mergeCell ref="B1:B8"/>
    <mergeCell ref="E1:F1"/>
    <mergeCell ref="G1:O1"/>
    <mergeCell ref="P1:T1"/>
  </mergeCells>
  <printOptions horizontalCentered="1"/>
  <pageMargins left="0.3937007874015748" right="0.3937007874015748" top="0.708661417322834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12.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bestFit="1" customWidth="1"/>
    <col min="21" max="21" width="15.125" style="1" customWidth="1"/>
    <col min="22" max="22" width="9.25390625" style="1" bestFit="1" customWidth="1"/>
    <col min="23" max="23" width="3.375" style="1" bestFit="1" customWidth="1"/>
    <col min="24" max="25" width="2.625" style="1" bestFit="1" customWidth="1"/>
    <col min="26" max="26" width="5.375" style="1" bestFit="1" customWidth="1"/>
    <col min="27" max="27" width="4.50390625" style="1" bestFit="1" customWidth="1"/>
    <col min="28" max="29" width="4.375" style="1" bestFit="1" customWidth="1"/>
    <col min="30" max="30" width="3.75390625" style="1" bestFit="1" customWidth="1"/>
    <col min="31" max="31" width="1.875" style="1" bestFit="1" customWidth="1"/>
    <col min="32" max="34" width="1.625" style="1" bestFit="1" customWidth="1"/>
    <col min="35" max="35" width="2.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66">
        <f>IF('Pagina 1'!G1="","",'Pagina 1'!G1)</f>
      </c>
      <c r="H1" s="267"/>
      <c r="I1" s="267"/>
      <c r="J1" s="267"/>
      <c r="K1" s="267"/>
      <c r="L1" s="267"/>
      <c r="M1" s="267"/>
      <c r="N1" s="267"/>
      <c r="O1" s="268"/>
      <c r="P1" s="269" t="s">
        <v>2</v>
      </c>
      <c r="Q1" s="270"/>
      <c r="R1" s="271"/>
      <c r="S1" s="271"/>
      <c r="T1" s="272"/>
    </row>
    <row r="2" spans="1:20" ht="24" customHeight="1">
      <c r="A2" s="185"/>
      <c r="B2" s="188"/>
      <c r="C2" s="25" t="s">
        <v>3</v>
      </c>
      <c r="D2" s="27">
        <v>462</v>
      </c>
      <c r="E2" s="141" t="s">
        <v>14</v>
      </c>
      <c r="F2" s="142"/>
      <c r="G2" s="260" t="str">
        <f>IF('Pagina 1'!G2="","",'Pagina 1'!G2)</f>
        <v>Macerata</v>
      </c>
      <c r="H2" s="261"/>
      <c r="I2" s="261"/>
      <c r="J2" s="261"/>
      <c r="K2" s="261"/>
      <c r="L2" s="261"/>
      <c r="M2" s="261"/>
      <c r="N2" s="262"/>
      <c r="O2" s="263" t="s">
        <v>35</v>
      </c>
      <c r="P2" s="264"/>
      <c r="Q2" s="265"/>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IF(OR(Z7=1,Z8=1,AL20&lt;&gt;0),"ATTENZIONE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10'!X20&lt;&gt;10),1,0)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10'!X20=10,AI20&lt;90,X20=10),1,0)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IF(AND(B9&lt;&gt;"A",B9&lt;&gt;"G",B9&lt;&gt;"P",B9&lt;&gt;"R",B9&lt;&gt;"S"),"",IF(AND(R9="S",OR(S9=1,S9=2,S9=3)),HLOOKUP(B9,$Z$23:$AE$27,S9+1),IF(R9="N",HLOOKUP(B9,$Z$23:$AE$27,2),"ERRORE")))</f>
        <v>20</v>
      </c>
      <c r="U9" s="1">
        <f>IF(T9/2&gt;0,"","scegli un TIPO di sconto")</f>
      </c>
    </row>
    <row r="10" spans="1:36" ht="34.5" customHeight="1">
      <c r="A10" s="4">
        <v>101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102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103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104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105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106</v>
      </c>
      <c r="B15" s="37"/>
      <c r="C15" s="46"/>
      <c r="D15" s="46"/>
      <c r="E15" s="128"/>
      <c r="F15" s="129"/>
      <c r="G15" s="39"/>
      <c r="H15" s="39"/>
      <c r="I15" s="130"/>
      <c r="J15" s="131"/>
      <c r="K15" s="128"/>
      <c r="L15" s="135"/>
      <c r="M15" s="129"/>
      <c r="N15" s="40"/>
      <c r="O15" s="38"/>
      <c r="P15" s="128"/>
      <c r="Q15" s="129"/>
      <c r="R15" s="78"/>
      <c r="S15" s="91"/>
      <c r="T15" s="61">
        <f>IF(AND(B15&lt;&gt;"A",B15&lt;&gt;"G",B15&lt;&gt;"P",B15&lt;&gt;"R",B15&lt;&gt;"S"),"",IF(AND(R15="S",OR(S15=1,S15=2,S15=3)),HLOOKUP(B15,$Y$23:$AD$27,S15+1),IF(R15="N",HLOOKUP(B15,$Y$23:$AD$27,2),"ERRORE")))</f>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107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108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109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110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10'!T21+'Pagina 11'!T20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IF(C10&lt;&gt;"","11","")</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12'!T26="",T24,'Pagina 12'!T26))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objects="1" scenarios="1" selectLockedCells="1"/>
  <mergeCells count="100">
    <mergeCell ref="L20:M20"/>
    <mergeCell ref="O20:Q20"/>
    <mergeCell ref="C3:C8"/>
    <mergeCell ref="S3:S8"/>
    <mergeCell ref="D6:D8"/>
    <mergeCell ref="E6:F8"/>
    <mergeCell ref="K6:N8"/>
    <mergeCell ref="O6:O8"/>
    <mergeCell ref="P6:Q8"/>
    <mergeCell ref="N27:P27"/>
    <mergeCell ref="N21:Q26"/>
    <mergeCell ref="K24:L24"/>
    <mergeCell ref="E25:F25"/>
    <mergeCell ref="G25:I25"/>
    <mergeCell ref="R21:S23"/>
    <mergeCell ref="K22:L22"/>
    <mergeCell ref="E21:F21"/>
    <mergeCell ref="G21:I21"/>
    <mergeCell ref="K26:L26"/>
    <mergeCell ref="B27:D27"/>
    <mergeCell ref="E27:F27"/>
    <mergeCell ref="G27:I27"/>
    <mergeCell ref="K27:M27"/>
    <mergeCell ref="E24:F24"/>
    <mergeCell ref="G24:I24"/>
    <mergeCell ref="E26:F26"/>
    <mergeCell ref="K25:L25"/>
    <mergeCell ref="T21:T23"/>
    <mergeCell ref="E23:F23"/>
    <mergeCell ref="G23:I23"/>
    <mergeCell ref="K23:L23"/>
    <mergeCell ref="E22:F22"/>
    <mergeCell ref="G22:I22"/>
    <mergeCell ref="I19:J19"/>
    <mergeCell ref="K19:M19"/>
    <mergeCell ref="P19:Q19"/>
    <mergeCell ref="K21:L21"/>
    <mergeCell ref="A20:A27"/>
    <mergeCell ref="B20:C21"/>
    <mergeCell ref="D20:D21"/>
    <mergeCell ref="E20:F20"/>
    <mergeCell ref="G20:H20"/>
    <mergeCell ref="I20:J20"/>
    <mergeCell ref="E17:F17"/>
    <mergeCell ref="I17:J17"/>
    <mergeCell ref="K17:M17"/>
    <mergeCell ref="P17:Q17"/>
    <mergeCell ref="G26:I26"/>
    <mergeCell ref="E18:F18"/>
    <mergeCell ref="I18:J18"/>
    <mergeCell ref="K18:M18"/>
    <mergeCell ref="P18:Q18"/>
    <mergeCell ref="E19:F19"/>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E9:F9"/>
    <mergeCell ref="I9:J9"/>
    <mergeCell ref="E10:F10"/>
    <mergeCell ref="I10:J10"/>
    <mergeCell ref="K10:M10"/>
    <mergeCell ref="P10:Q10"/>
    <mergeCell ref="G2:N2"/>
    <mergeCell ref="R3:R8"/>
    <mergeCell ref="T3:T8"/>
    <mergeCell ref="O2:Q2"/>
    <mergeCell ref="D3:D5"/>
    <mergeCell ref="E3:F5"/>
    <mergeCell ref="G3:G8"/>
    <mergeCell ref="R2:T2"/>
    <mergeCell ref="H3:H8"/>
    <mergeCell ref="I3:J8"/>
    <mergeCell ref="K3:Q5"/>
    <mergeCell ref="A1:A8"/>
    <mergeCell ref="B1:B8"/>
    <mergeCell ref="E1:F1"/>
    <mergeCell ref="G1:O1"/>
    <mergeCell ref="P1:T1"/>
    <mergeCell ref="E2:F2"/>
  </mergeCells>
  <printOptions horizontalCentered="1"/>
  <pageMargins left="0.3937007874015748" right="0.3937007874015748" top="0.708661417322834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13.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bestFit="1" customWidth="1"/>
    <col min="21" max="21" width="15.125" style="1" customWidth="1"/>
    <col min="22" max="22" width="10.50390625" style="1" customWidth="1"/>
    <col min="23" max="23" width="3.375" style="1" bestFit="1" customWidth="1"/>
    <col min="24" max="25" width="2.625" style="1" bestFit="1" customWidth="1"/>
    <col min="26" max="26" width="5.375" style="1" bestFit="1" customWidth="1"/>
    <col min="27" max="27" width="4.375" style="1" bestFit="1" customWidth="1"/>
    <col min="28" max="28" width="4.25390625" style="1" bestFit="1" customWidth="1"/>
    <col min="29" max="29" width="4.375" style="1" bestFit="1" customWidth="1"/>
    <col min="30" max="30" width="3.625" style="1" bestFit="1" customWidth="1"/>
    <col min="31" max="31" width="1.875" style="1" bestFit="1" customWidth="1"/>
    <col min="32" max="35" width="1.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66">
        <f>IF('Pagina 1'!G1="","",'Pagina 1'!G1)</f>
      </c>
      <c r="H1" s="267"/>
      <c r="I1" s="267"/>
      <c r="J1" s="267"/>
      <c r="K1" s="267"/>
      <c r="L1" s="267"/>
      <c r="M1" s="267"/>
      <c r="N1" s="267"/>
      <c r="O1" s="268"/>
      <c r="P1" s="269" t="s">
        <v>2</v>
      </c>
      <c r="Q1" s="270"/>
      <c r="R1" s="271"/>
      <c r="S1" s="271"/>
      <c r="T1" s="272"/>
    </row>
    <row r="2" spans="1:20" ht="24" customHeight="1">
      <c r="A2" s="185"/>
      <c r="B2" s="188"/>
      <c r="C2" s="25" t="s">
        <v>3</v>
      </c>
      <c r="D2" s="27">
        <v>462</v>
      </c>
      <c r="E2" s="141" t="s">
        <v>14</v>
      </c>
      <c r="F2" s="142"/>
      <c r="G2" s="260" t="str">
        <f>IF('Pagina 1'!G2="","",'Pagina 1'!G2)</f>
        <v>Macerata</v>
      </c>
      <c r="H2" s="261"/>
      <c r="I2" s="261"/>
      <c r="J2" s="261"/>
      <c r="K2" s="261"/>
      <c r="L2" s="261"/>
      <c r="M2" s="261"/>
      <c r="N2" s="262"/>
      <c r="O2" s="263" t="s">
        <v>35</v>
      </c>
      <c r="P2" s="264"/>
      <c r="Q2" s="265"/>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IF(OR(Z7=1,Z8=1,AL20&lt;&gt;0),"ATTENZIONE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11'!X20&lt;&gt;10),1,0)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11'!X20=10,AI20&lt;90,X20=10),1,0)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IF(AND(B9&lt;&gt;"A",B9&lt;&gt;"G",B9&lt;&gt;"P",B9&lt;&gt;"R",B9&lt;&gt;"S"),"",IF(AND(R9="S",OR(S9=1,S9=2,S9=3)),HLOOKUP(B9,$AA$23:$AF$27,S9+1),IF(R9="N",HLOOKUP(B9,$AA$23:$AF$27,2),"ERRORE")))</f>
        <v>20</v>
      </c>
      <c r="U9" s="1">
        <f>IF(T9/2&gt;0,"","scegli un TIPO di sconto")</f>
      </c>
    </row>
    <row r="10" spans="1:36" ht="34.5" customHeight="1">
      <c r="A10" s="4">
        <v>111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112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113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114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115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116</v>
      </c>
      <c r="B15" s="37"/>
      <c r="C15" s="46"/>
      <c r="D15" s="46"/>
      <c r="E15" s="128"/>
      <c r="F15" s="129"/>
      <c r="G15" s="39"/>
      <c r="H15" s="39"/>
      <c r="I15" s="130"/>
      <c r="J15" s="131"/>
      <c r="K15" s="128"/>
      <c r="L15" s="135"/>
      <c r="M15" s="129"/>
      <c r="N15" s="40"/>
      <c r="O15" s="38"/>
      <c r="P15" s="128"/>
      <c r="Q15" s="129"/>
      <c r="R15" s="78"/>
      <c r="S15" s="91"/>
      <c r="T15" s="61">
        <f>IF(AND(B15&lt;&gt;"A",B15&lt;&gt;"G",B15&lt;&gt;"P",B15&lt;&gt;"R",B15&lt;&gt;"S"),"",IF(AND(R15="S",OR(S15=1,S15=2,S15=3)),HLOOKUP(B15,$Y$23:$AD$27,S15+1),IF(R15="N",HLOOKUP(B15,$Y$23:$AD$27,2),"ERRORE")))</f>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117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118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119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120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11'!T21+'Pagina 12'!T20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IF(C10&lt;&gt;"","12","")</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13'!T26="",T24,'Pagina 13'!T26))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objects="1" scenarios="1" selectLockedCells="1"/>
  <mergeCells count="100">
    <mergeCell ref="L20:M20"/>
    <mergeCell ref="O20:Q20"/>
    <mergeCell ref="C3:C8"/>
    <mergeCell ref="S3:S8"/>
    <mergeCell ref="D6:D8"/>
    <mergeCell ref="E6:F8"/>
    <mergeCell ref="K6:N8"/>
    <mergeCell ref="O6:O8"/>
    <mergeCell ref="P6:Q8"/>
    <mergeCell ref="N27:P27"/>
    <mergeCell ref="N21:Q26"/>
    <mergeCell ref="K24:L24"/>
    <mergeCell ref="E25:F25"/>
    <mergeCell ref="G25:I25"/>
    <mergeCell ref="R21:S23"/>
    <mergeCell ref="K22:L22"/>
    <mergeCell ref="E21:F21"/>
    <mergeCell ref="G21:I21"/>
    <mergeCell ref="K26:L26"/>
    <mergeCell ref="B27:D27"/>
    <mergeCell ref="E27:F27"/>
    <mergeCell ref="G27:I27"/>
    <mergeCell ref="K27:M27"/>
    <mergeCell ref="E24:F24"/>
    <mergeCell ref="G24:I24"/>
    <mergeCell ref="E26:F26"/>
    <mergeCell ref="K25:L25"/>
    <mergeCell ref="T21:T23"/>
    <mergeCell ref="E23:F23"/>
    <mergeCell ref="G23:I23"/>
    <mergeCell ref="K23:L23"/>
    <mergeCell ref="E22:F22"/>
    <mergeCell ref="G22:I22"/>
    <mergeCell ref="I19:J19"/>
    <mergeCell ref="K19:M19"/>
    <mergeCell ref="P19:Q19"/>
    <mergeCell ref="K21:L21"/>
    <mergeCell ref="A20:A27"/>
    <mergeCell ref="B20:C21"/>
    <mergeCell ref="D20:D21"/>
    <mergeCell ref="E20:F20"/>
    <mergeCell ref="G20:H20"/>
    <mergeCell ref="I20:J20"/>
    <mergeCell ref="E17:F17"/>
    <mergeCell ref="I17:J17"/>
    <mergeCell ref="K17:M17"/>
    <mergeCell ref="P17:Q17"/>
    <mergeCell ref="G26:I26"/>
    <mergeCell ref="E18:F18"/>
    <mergeCell ref="I18:J18"/>
    <mergeCell ref="K18:M18"/>
    <mergeCell ref="P18:Q18"/>
    <mergeCell ref="E19:F19"/>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E9:F9"/>
    <mergeCell ref="I9:J9"/>
    <mergeCell ref="E10:F10"/>
    <mergeCell ref="I10:J10"/>
    <mergeCell ref="K10:M10"/>
    <mergeCell ref="P10:Q10"/>
    <mergeCell ref="G2:N2"/>
    <mergeCell ref="R3:R8"/>
    <mergeCell ref="T3:T8"/>
    <mergeCell ref="O2:Q2"/>
    <mergeCell ref="D3:D5"/>
    <mergeCell ref="E3:F5"/>
    <mergeCell ref="G3:G8"/>
    <mergeCell ref="R2:T2"/>
    <mergeCell ref="H3:H8"/>
    <mergeCell ref="I3:J8"/>
    <mergeCell ref="K3:Q5"/>
    <mergeCell ref="A1:A8"/>
    <mergeCell ref="B1:B8"/>
    <mergeCell ref="E1:F1"/>
    <mergeCell ref="G1:O1"/>
    <mergeCell ref="P1:T1"/>
    <mergeCell ref="E2:F2"/>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14.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bestFit="1" customWidth="1"/>
    <col min="21" max="21" width="15.125" style="1" customWidth="1"/>
    <col min="22" max="22" width="11.875" style="1" customWidth="1"/>
    <col min="23" max="23" width="3.375" style="1" bestFit="1" customWidth="1"/>
    <col min="24" max="25" width="2.625" style="1" bestFit="1" customWidth="1"/>
    <col min="26" max="26" width="5.375" style="1" bestFit="1" customWidth="1"/>
    <col min="27" max="27" width="4.375" style="1" bestFit="1" customWidth="1"/>
    <col min="28" max="28" width="4.25390625" style="1" bestFit="1" customWidth="1"/>
    <col min="29" max="29" width="4.375" style="1" bestFit="1" customWidth="1"/>
    <col min="30" max="30" width="3.625" style="1" bestFit="1" customWidth="1"/>
    <col min="31" max="31" width="1.875" style="1" bestFit="1" customWidth="1"/>
    <col min="32" max="34" width="1.625" style="1" bestFit="1" customWidth="1"/>
    <col min="35" max="35" width="2.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66">
        <f>IF('Pagina 1'!G1="","",'Pagina 1'!G1)</f>
      </c>
      <c r="H1" s="267"/>
      <c r="I1" s="267"/>
      <c r="J1" s="267"/>
      <c r="K1" s="267"/>
      <c r="L1" s="267"/>
      <c r="M1" s="267"/>
      <c r="N1" s="267"/>
      <c r="O1" s="268"/>
      <c r="P1" s="269" t="s">
        <v>2</v>
      </c>
      <c r="Q1" s="270"/>
      <c r="R1" s="271"/>
      <c r="S1" s="271"/>
      <c r="T1" s="272"/>
    </row>
    <row r="2" spans="1:20" ht="24" customHeight="1">
      <c r="A2" s="185"/>
      <c r="B2" s="188"/>
      <c r="C2" s="25" t="s">
        <v>3</v>
      </c>
      <c r="D2" s="27">
        <v>462</v>
      </c>
      <c r="E2" s="141" t="s">
        <v>14</v>
      </c>
      <c r="F2" s="142"/>
      <c r="G2" s="260" t="str">
        <f>IF('Pagina 1'!G2="","",'Pagina 1'!G2)</f>
        <v>Macerata</v>
      </c>
      <c r="H2" s="261"/>
      <c r="I2" s="261"/>
      <c r="J2" s="261"/>
      <c r="K2" s="261"/>
      <c r="L2" s="261"/>
      <c r="M2" s="261"/>
      <c r="N2" s="262"/>
      <c r="O2" s="263" t="s">
        <v>35</v>
      </c>
      <c r="P2" s="264"/>
      <c r="Q2" s="265"/>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IF(OR(Z7=1,Z8=1,AL20&lt;&gt;0),"ATTENZIONE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12'!X20&lt;&gt;10),1,0)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12'!X20=10,AI20&lt;90,X20=10),1,0)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IF(AND(B9&lt;&gt;"A",B9&lt;&gt;"G",B9&lt;&gt;"P",B9&lt;&gt;"R",B9&lt;&gt;"S"),"",IF(AND(R9="S",OR(S9=1,S9=2,S9=3)),HLOOKUP(B9,$AA$23:$AF$27,S9+1),IF(R9="N",HLOOKUP(B9,$AA$23:$AF$27,2),"ERRORE")))</f>
        <v>20</v>
      </c>
      <c r="U9" s="1">
        <f>IF(T9/2&gt;0,"","scegli un TIPO di sconto")</f>
      </c>
    </row>
    <row r="10" spans="1:36" ht="34.5" customHeight="1">
      <c r="A10" s="4">
        <v>121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122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123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124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125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126</v>
      </c>
      <c r="B15" s="37"/>
      <c r="C15" s="46"/>
      <c r="D15" s="46"/>
      <c r="E15" s="128"/>
      <c r="F15" s="129"/>
      <c r="G15" s="39"/>
      <c r="H15" s="39"/>
      <c r="I15" s="130"/>
      <c r="J15" s="131"/>
      <c r="K15" s="128"/>
      <c r="L15" s="135"/>
      <c r="M15" s="129"/>
      <c r="N15" s="40"/>
      <c r="O15" s="38"/>
      <c r="P15" s="128"/>
      <c r="Q15" s="129"/>
      <c r="R15" s="78"/>
      <c r="S15" s="91"/>
      <c r="T15" s="61">
        <f>IF(AND(B15&lt;&gt;"A",B15&lt;&gt;"G",B15&lt;&gt;"P",B15&lt;&gt;"R",B15&lt;&gt;"S"),"",IF(AND(R15="S",OR(S15=1,S15=2,S15=3)),HLOOKUP(B15,$Y$23:$AD$27,S15+1),IF(R15="N",HLOOKUP(B15,$Y$23:$AD$27,2),"ERRORE")))</f>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127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128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129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130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12'!T21+'Pagina 13'!T20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IF(C10&lt;&gt;"","13","")</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14'!T26="",T24,'Pagina 14'!T26))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objects="1" scenarios="1" selectLockedCells="1"/>
  <mergeCells count="100">
    <mergeCell ref="L20:M20"/>
    <mergeCell ref="O20:Q20"/>
    <mergeCell ref="C3:C8"/>
    <mergeCell ref="S3:S8"/>
    <mergeCell ref="D6:D8"/>
    <mergeCell ref="E6:F8"/>
    <mergeCell ref="K6:N8"/>
    <mergeCell ref="O6:O8"/>
    <mergeCell ref="P6:Q8"/>
    <mergeCell ref="N27:P27"/>
    <mergeCell ref="N21:Q26"/>
    <mergeCell ref="K24:L24"/>
    <mergeCell ref="E25:F25"/>
    <mergeCell ref="G25:I25"/>
    <mergeCell ref="R21:S23"/>
    <mergeCell ref="K22:L22"/>
    <mergeCell ref="E21:F21"/>
    <mergeCell ref="G21:I21"/>
    <mergeCell ref="K26:L26"/>
    <mergeCell ref="B27:D27"/>
    <mergeCell ref="E27:F27"/>
    <mergeCell ref="G27:I27"/>
    <mergeCell ref="K27:M27"/>
    <mergeCell ref="E24:F24"/>
    <mergeCell ref="G24:I24"/>
    <mergeCell ref="E26:F26"/>
    <mergeCell ref="K25:L25"/>
    <mergeCell ref="T21:T23"/>
    <mergeCell ref="E23:F23"/>
    <mergeCell ref="G23:I23"/>
    <mergeCell ref="K23:L23"/>
    <mergeCell ref="E22:F22"/>
    <mergeCell ref="G22:I22"/>
    <mergeCell ref="I19:J19"/>
    <mergeCell ref="K19:M19"/>
    <mergeCell ref="P19:Q19"/>
    <mergeCell ref="K21:L21"/>
    <mergeCell ref="A20:A27"/>
    <mergeCell ref="B20:C21"/>
    <mergeCell ref="D20:D21"/>
    <mergeCell ref="E20:F20"/>
    <mergeCell ref="G20:H20"/>
    <mergeCell ref="I20:J20"/>
    <mergeCell ref="E17:F17"/>
    <mergeCell ref="I17:J17"/>
    <mergeCell ref="K17:M17"/>
    <mergeCell ref="P17:Q17"/>
    <mergeCell ref="G26:I26"/>
    <mergeCell ref="E18:F18"/>
    <mergeCell ref="I18:J18"/>
    <mergeCell ref="K18:M18"/>
    <mergeCell ref="P18:Q18"/>
    <mergeCell ref="E19:F19"/>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E9:F9"/>
    <mergeCell ref="I9:J9"/>
    <mergeCell ref="E10:F10"/>
    <mergeCell ref="I10:J10"/>
    <mergeCell ref="K10:M10"/>
    <mergeCell ref="P10:Q10"/>
    <mergeCell ref="G2:N2"/>
    <mergeCell ref="R3:R8"/>
    <mergeCell ref="T3:T8"/>
    <mergeCell ref="O2:Q2"/>
    <mergeCell ref="D3:D5"/>
    <mergeCell ref="E3:F5"/>
    <mergeCell ref="G3:G8"/>
    <mergeCell ref="R2:T2"/>
    <mergeCell ref="H3:H8"/>
    <mergeCell ref="I3:J8"/>
    <mergeCell ref="K3:Q5"/>
    <mergeCell ref="A1:A8"/>
    <mergeCell ref="B1:B8"/>
    <mergeCell ref="E1:F1"/>
    <mergeCell ref="G1:O1"/>
    <mergeCell ref="P1:T1"/>
    <mergeCell ref="E2:F2"/>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15.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bestFit="1" customWidth="1"/>
    <col min="21" max="21" width="15.125" style="1" customWidth="1"/>
    <col min="22" max="22" width="10.625" style="1" customWidth="1"/>
    <col min="23" max="23" width="3.375" style="1" bestFit="1" customWidth="1"/>
    <col min="24" max="25" width="2.625" style="1" bestFit="1" customWidth="1"/>
    <col min="26" max="26" width="5.375" style="1" bestFit="1" customWidth="1"/>
    <col min="27" max="27" width="4.50390625" style="1" bestFit="1" customWidth="1"/>
    <col min="28" max="29" width="4.375" style="1" bestFit="1" customWidth="1"/>
    <col min="30" max="30" width="3.75390625" style="1" bestFit="1" customWidth="1"/>
    <col min="31" max="31" width="1.875" style="1" bestFit="1" customWidth="1"/>
    <col min="32" max="34" width="1.625" style="1" bestFit="1" customWidth="1"/>
    <col min="35" max="35" width="2.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66">
        <f>IF('Pagina 1'!G1="","",'Pagina 1'!G1)</f>
      </c>
      <c r="H1" s="267"/>
      <c r="I1" s="267"/>
      <c r="J1" s="267"/>
      <c r="K1" s="267"/>
      <c r="L1" s="267"/>
      <c r="M1" s="267"/>
      <c r="N1" s="267"/>
      <c r="O1" s="268"/>
      <c r="P1" s="269" t="s">
        <v>2</v>
      </c>
      <c r="Q1" s="270"/>
      <c r="R1" s="271"/>
      <c r="S1" s="271"/>
      <c r="T1" s="272"/>
    </row>
    <row r="2" spans="1:20" ht="24" customHeight="1">
      <c r="A2" s="185"/>
      <c r="B2" s="188"/>
      <c r="C2" s="25" t="s">
        <v>3</v>
      </c>
      <c r="D2" s="27">
        <v>462</v>
      </c>
      <c r="E2" s="141" t="s">
        <v>14</v>
      </c>
      <c r="F2" s="142"/>
      <c r="G2" s="260" t="str">
        <f>IF('Pagina 1'!G2="","",'Pagina 1'!G2)</f>
        <v>Macerata</v>
      </c>
      <c r="H2" s="261"/>
      <c r="I2" s="261"/>
      <c r="J2" s="261"/>
      <c r="K2" s="261"/>
      <c r="L2" s="261"/>
      <c r="M2" s="261"/>
      <c r="N2" s="262"/>
      <c r="O2" s="263" t="s">
        <v>35</v>
      </c>
      <c r="P2" s="264"/>
      <c r="Q2" s="265"/>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IF(OR(Z7=1,Z8=1,AL20&lt;&gt;0),"ATTENZIONE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13'!X20&lt;&gt;10),1,0)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13'!X20=10,AI20&lt;90,X20=10),1,0)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IF(AND(B9&lt;&gt;"A",B9&lt;&gt;"G",B9&lt;&gt;"P",B9&lt;&gt;"R",B9&lt;&gt;"S"),"",IF(AND(R9="S",OR(S9=1,S9=2,S9=3)),HLOOKUP(B9,$Y$23:$AD$27,S9+1),IF(R9="N",HLOOKUP(B9,$Y$23:$AD$27,2),"ERRORE")))</f>
        <v>20</v>
      </c>
      <c r="U9" s="1">
        <f>IF(T9/2&gt;0,"","scegli un TIPO di sconto")</f>
      </c>
    </row>
    <row r="10" spans="1:36" ht="34.5" customHeight="1">
      <c r="A10" s="4">
        <v>131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132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133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134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135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136</v>
      </c>
      <c r="B15" s="37"/>
      <c r="C15" s="46"/>
      <c r="D15" s="46"/>
      <c r="E15" s="128"/>
      <c r="F15" s="129"/>
      <c r="G15" s="39"/>
      <c r="H15" s="39"/>
      <c r="I15" s="130"/>
      <c r="J15" s="131"/>
      <c r="K15" s="128"/>
      <c r="L15" s="135"/>
      <c r="M15" s="129"/>
      <c r="N15" s="40"/>
      <c r="O15" s="38"/>
      <c r="P15" s="128"/>
      <c r="Q15" s="129"/>
      <c r="R15" s="78"/>
      <c r="S15" s="91"/>
      <c r="T15" s="61">
        <f>IF(AND(B15&lt;&gt;"A",B15&lt;&gt;"G",B15&lt;&gt;"P",B15&lt;&gt;"R",B15&lt;&gt;"S"),"",IF(AND(R15="S",OR(S15=1,S15=2,S15=3)),HLOOKUP(B15,$Y$23:$AD$27,S15+1),IF(R15="N",HLOOKUP(B15,$Y$23:$AD$27,2),"ERRORE")))</f>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137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138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139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140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13'!T21+'Pagina 14'!T20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IF(C10&lt;&gt;"","14","")</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15'!T26="",T24,'Pagina 15'!T26))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selectLockedCells="1"/>
  <mergeCells count="100">
    <mergeCell ref="L20:M20"/>
    <mergeCell ref="O20:Q20"/>
    <mergeCell ref="C3:C8"/>
    <mergeCell ref="S3:S8"/>
    <mergeCell ref="D6:D8"/>
    <mergeCell ref="E6:F8"/>
    <mergeCell ref="K6:N8"/>
    <mergeCell ref="O6:O8"/>
    <mergeCell ref="P6:Q8"/>
    <mergeCell ref="N27:P27"/>
    <mergeCell ref="N21:Q26"/>
    <mergeCell ref="K24:L24"/>
    <mergeCell ref="E25:F25"/>
    <mergeCell ref="G25:I25"/>
    <mergeCell ref="R21:S23"/>
    <mergeCell ref="K22:L22"/>
    <mergeCell ref="E21:F21"/>
    <mergeCell ref="G21:I21"/>
    <mergeCell ref="K26:L26"/>
    <mergeCell ref="B27:D27"/>
    <mergeCell ref="E27:F27"/>
    <mergeCell ref="G27:I27"/>
    <mergeCell ref="K27:M27"/>
    <mergeCell ref="E24:F24"/>
    <mergeCell ref="G24:I24"/>
    <mergeCell ref="E26:F26"/>
    <mergeCell ref="K25:L25"/>
    <mergeCell ref="T21:T23"/>
    <mergeCell ref="E23:F23"/>
    <mergeCell ref="G23:I23"/>
    <mergeCell ref="K23:L23"/>
    <mergeCell ref="E22:F22"/>
    <mergeCell ref="G22:I22"/>
    <mergeCell ref="I19:J19"/>
    <mergeCell ref="K19:M19"/>
    <mergeCell ref="P19:Q19"/>
    <mergeCell ref="K21:L21"/>
    <mergeCell ref="A20:A27"/>
    <mergeCell ref="B20:C21"/>
    <mergeCell ref="D20:D21"/>
    <mergeCell ref="E20:F20"/>
    <mergeCell ref="G20:H20"/>
    <mergeCell ref="I20:J20"/>
    <mergeCell ref="E17:F17"/>
    <mergeCell ref="I17:J17"/>
    <mergeCell ref="K17:M17"/>
    <mergeCell ref="P17:Q17"/>
    <mergeCell ref="G26:I26"/>
    <mergeCell ref="E18:F18"/>
    <mergeCell ref="I18:J18"/>
    <mergeCell ref="K18:M18"/>
    <mergeCell ref="P18:Q18"/>
    <mergeCell ref="E19:F19"/>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E9:F9"/>
    <mergeCell ref="I9:J9"/>
    <mergeCell ref="E10:F10"/>
    <mergeCell ref="I10:J10"/>
    <mergeCell ref="K10:M10"/>
    <mergeCell ref="P10:Q10"/>
    <mergeCell ref="G2:N2"/>
    <mergeCell ref="R3:R8"/>
    <mergeCell ref="T3:T8"/>
    <mergeCell ref="O2:Q2"/>
    <mergeCell ref="D3:D5"/>
    <mergeCell ref="E3:F5"/>
    <mergeCell ref="G3:G8"/>
    <mergeCell ref="R2:T2"/>
    <mergeCell ref="H3:H8"/>
    <mergeCell ref="I3:J8"/>
    <mergeCell ref="K3:Q5"/>
    <mergeCell ref="A1:A8"/>
    <mergeCell ref="B1:B8"/>
    <mergeCell ref="E1:F1"/>
    <mergeCell ref="G1:O1"/>
    <mergeCell ref="P1:T1"/>
    <mergeCell ref="E2:F2"/>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16.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75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bestFit="1" customWidth="1"/>
    <col min="21" max="21" width="15.125" style="1" customWidth="1"/>
    <col min="22" max="22" width="9.25390625" style="1" bestFit="1" customWidth="1"/>
    <col min="23" max="23" width="2.75390625" style="1" bestFit="1" customWidth="1"/>
    <col min="24" max="25" width="2.00390625" style="1" bestFit="1" customWidth="1"/>
    <col min="26" max="26" width="5.625" style="1" bestFit="1" customWidth="1"/>
    <col min="27" max="27" width="4.625" style="1" bestFit="1" customWidth="1"/>
    <col min="28" max="28" width="4.50390625" style="1" bestFit="1" customWidth="1"/>
    <col min="29" max="29" width="4.625" style="1" bestFit="1" customWidth="1"/>
    <col min="30" max="30" width="3.875" style="1" bestFit="1" customWidth="1"/>
    <col min="31" max="31" width="2.00390625" style="1" bestFit="1" customWidth="1"/>
    <col min="32" max="35" width="1.87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66">
        <f>IF('Pagina 1'!G1="","",'Pagina 1'!G1)</f>
      </c>
      <c r="H1" s="267"/>
      <c r="I1" s="267"/>
      <c r="J1" s="267"/>
      <c r="K1" s="267"/>
      <c r="L1" s="267"/>
      <c r="M1" s="267"/>
      <c r="N1" s="267"/>
      <c r="O1" s="268"/>
      <c r="P1" s="269" t="s">
        <v>2</v>
      </c>
      <c r="Q1" s="270"/>
      <c r="R1" s="271"/>
      <c r="S1" s="271"/>
      <c r="T1" s="272"/>
    </row>
    <row r="2" spans="1:20" ht="24" customHeight="1">
      <c r="A2" s="185"/>
      <c r="B2" s="188"/>
      <c r="C2" s="25" t="s">
        <v>3</v>
      </c>
      <c r="D2" s="27">
        <v>462</v>
      </c>
      <c r="E2" s="141" t="s">
        <v>14</v>
      </c>
      <c r="F2" s="142"/>
      <c r="G2" s="260" t="str">
        <f>IF('Pagina 1'!G2="","",'Pagina 1'!G2)</f>
        <v>Macerata</v>
      </c>
      <c r="H2" s="261"/>
      <c r="I2" s="261"/>
      <c r="J2" s="261"/>
      <c r="K2" s="261"/>
      <c r="L2" s="261"/>
      <c r="M2" s="261"/>
      <c r="N2" s="262"/>
      <c r="O2" s="263" t="s">
        <v>35</v>
      </c>
      <c r="P2" s="264"/>
      <c r="Q2" s="265"/>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IF(OR(Z7=1,Z8=1,AL20&lt;&gt;0),"ATTENZIONE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14'!X20&lt;&gt;10),1,0)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14'!X20=10,AI20&lt;90,X20=10),1,0)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IF(AND(B9&lt;&gt;"A",B9&lt;&gt;"G",B9&lt;&gt;"P",B9&lt;&gt;"R",B9&lt;&gt;"S"),"",IF(AND(R9="S",OR(S9=1,S9=2,S9=3)),HLOOKUP(B9,$Y$23:$AD$27,S9+1),IF(R9="N",HLOOKUP(B9,$Y$23:$AD$27,2),"ERRORE")))</f>
        <v>20</v>
      </c>
      <c r="U9" s="1">
        <f>IF(T9/2&gt;0,"","scegli un TIPO di sconto")</f>
      </c>
    </row>
    <row r="10" spans="1:36" ht="34.5" customHeight="1">
      <c r="A10" s="4">
        <v>141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142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143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144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145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146</v>
      </c>
      <c r="B15" s="37"/>
      <c r="C15" s="46"/>
      <c r="D15" s="46"/>
      <c r="E15" s="128"/>
      <c r="F15" s="129"/>
      <c r="G15" s="39"/>
      <c r="H15" s="39"/>
      <c r="I15" s="130"/>
      <c r="J15" s="131"/>
      <c r="K15" s="128"/>
      <c r="L15" s="135"/>
      <c r="M15" s="129"/>
      <c r="N15" s="40"/>
      <c r="O15" s="38"/>
      <c r="P15" s="128"/>
      <c r="Q15" s="129"/>
      <c r="R15" s="78"/>
      <c r="S15" s="91"/>
      <c r="T15" s="61">
        <f>IF(AND(B15&lt;&gt;"A",B15&lt;&gt;"G",B15&lt;&gt;"P",B15&lt;&gt;"R",B15&lt;&gt;"S"),"",IF(AND(R15="S",OR(S15=1,S15=2,S15=3)),HLOOKUP(B15,$Y$23:$AD$27,S15+1),IF(R15="N",HLOOKUP(B15,$Y$23:$AD$27,2),"ERRORE")))</f>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147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148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149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150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14'!T21+'Pagina 15'!T20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IF(C10&lt;&gt;"","15","")</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16'!T26="",T24,'Pagina 16'!T26))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objects="1" scenarios="1" selectLockedCells="1"/>
  <mergeCells count="100">
    <mergeCell ref="L20:M20"/>
    <mergeCell ref="O20:Q20"/>
    <mergeCell ref="C3:C8"/>
    <mergeCell ref="S3:S8"/>
    <mergeCell ref="D6:D8"/>
    <mergeCell ref="E6:F8"/>
    <mergeCell ref="K6:N8"/>
    <mergeCell ref="O6:O8"/>
    <mergeCell ref="P6:Q8"/>
    <mergeCell ref="N27:P27"/>
    <mergeCell ref="N21:Q26"/>
    <mergeCell ref="K24:L24"/>
    <mergeCell ref="E25:F25"/>
    <mergeCell ref="G25:I25"/>
    <mergeCell ref="R21:S23"/>
    <mergeCell ref="K22:L22"/>
    <mergeCell ref="E21:F21"/>
    <mergeCell ref="G21:I21"/>
    <mergeCell ref="K26:L26"/>
    <mergeCell ref="B27:D27"/>
    <mergeCell ref="E27:F27"/>
    <mergeCell ref="G27:I27"/>
    <mergeCell ref="K27:M27"/>
    <mergeCell ref="E24:F24"/>
    <mergeCell ref="G24:I24"/>
    <mergeCell ref="E26:F26"/>
    <mergeCell ref="K25:L25"/>
    <mergeCell ref="T21:T23"/>
    <mergeCell ref="E23:F23"/>
    <mergeCell ref="G23:I23"/>
    <mergeCell ref="K23:L23"/>
    <mergeCell ref="E22:F22"/>
    <mergeCell ref="G22:I22"/>
    <mergeCell ref="I19:J19"/>
    <mergeCell ref="K19:M19"/>
    <mergeCell ref="P19:Q19"/>
    <mergeCell ref="K21:L21"/>
    <mergeCell ref="A20:A27"/>
    <mergeCell ref="B20:C21"/>
    <mergeCell ref="D20:D21"/>
    <mergeCell ref="E20:F20"/>
    <mergeCell ref="G20:H20"/>
    <mergeCell ref="I20:J20"/>
    <mergeCell ref="E17:F17"/>
    <mergeCell ref="I17:J17"/>
    <mergeCell ref="K17:M17"/>
    <mergeCell ref="P17:Q17"/>
    <mergeCell ref="G26:I26"/>
    <mergeCell ref="E18:F18"/>
    <mergeCell ref="I18:J18"/>
    <mergeCell ref="K18:M18"/>
    <mergeCell ref="P18:Q18"/>
    <mergeCell ref="E19:F19"/>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E9:F9"/>
    <mergeCell ref="I9:J9"/>
    <mergeCell ref="E10:F10"/>
    <mergeCell ref="I10:J10"/>
    <mergeCell ref="K10:M10"/>
    <mergeCell ref="P10:Q10"/>
    <mergeCell ref="G2:N2"/>
    <mergeCell ref="R3:R8"/>
    <mergeCell ref="T3:T8"/>
    <mergeCell ref="O2:Q2"/>
    <mergeCell ref="D3:D5"/>
    <mergeCell ref="E3:F5"/>
    <mergeCell ref="G3:G8"/>
    <mergeCell ref="R2:T2"/>
    <mergeCell ref="H3:H8"/>
    <mergeCell ref="I3:J8"/>
    <mergeCell ref="K3:Q5"/>
    <mergeCell ref="A1:A8"/>
    <mergeCell ref="B1:B8"/>
    <mergeCell ref="E1:F1"/>
    <mergeCell ref="G1:O1"/>
    <mergeCell ref="P1:T1"/>
    <mergeCell ref="E2:F2"/>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17.xml><?xml version="1.0" encoding="utf-8"?>
<worksheet xmlns="http://schemas.openxmlformats.org/spreadsheetml/2006/main" xmlns:r="http://schemas.openxmlformats.org/officeDocument/2006/relationships">
  <dimension ref="A1:AJ27"/>
  <sheetViews>
    <sheetView zoomScale="85" zoomScaleNormal="85" zoomScalePageLayoutView="0" workbookViewId="0" topLeftCell="A1">
      <selection activeCell="B10" sqref="B10:S19"/>
    </sheetView>
  </sheetViews>
  <sheetFormatPr defaultColWidth="9.00390625" defaultRowHeight="13.5"/>
  <cols>
    <col min="1" max="1" width="3.37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9.625" style="1" bestFit="1" customWidth="1"/>
    <col min="21" max="21" width="15.125" style="1" customWidth="1"/>
    <col min="22" max="22" width="8.875" style="1" customWidth="1"/>
    <col min="23" max="23" width="3.25390625" style="1" bestFit="1" customWidth="1"/>
    <col min="24" max="24" width="3.125" style="1" customWidth="1"/>
    <col min="25" max="25" width="2.50390625" style="1" bestFit="1" customWidth="1"/>
    <col min="26" max="26" width="5.25390625" style="1" bestFit="1" customWidth="1"/>
    <col min="27" max="29" width="4.25390625" style="1" bestFit="1" customWidth="1"/>
    <col min="30" max="30" width="3.50390625" style="1" bestFit="1" customWidth="1"/>
    <col min="31" max="34" width="1.625" style="1" bestFit="1" customWidth="1"/>
    <col min="35" max="35" width="2.50390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66">
        <f>IF('Pagina 1'!G1="","",'Pagina 1'!G1)</f>
      </c>
      <c r="H1" s="267"/>
      <c r="I1" s="267"/>
      <c r="J1" s="267"/>
      <c r="K1" s="267"/>
      <c r="L1" s="267"/>
      <c r="M1" s="267"/>
      <c r="N1" s="267"/>
      <c r="O1" s="268"/>
      <c r="P1" s="269" t="s">
        <v>2</v>
      </c>
      <c r="Q1" s="270"/>
      <c r="R1" s="271"/>
      <c r="S1" s="271"/>
      <c r="T1" s="272"/>
    </row>
    <row r="2" spans="1:20" ht="24" customHeight="1">
      <c r="A2" s="185"/>
      <c r="B2" s="188"/>
      <c r="C2" s="25" t="s">
        <v>3</v>
      </c>
      <c r="D2" s="27">
        <v>462</v>
      </c>
      <c r="E2" s="141" t="s">
        <v>14</v>
      </c>
      <c r="F2" s="142"/>
      <c r="G2" s="260" t="str">
        <f>IF('Pagina 1'!G2="","",'Pagina 1'!G2)</f>
        <v>Macerata</v>
      </c>
      <c r="H2" s="261"/>
      <c r="I2" s="261"/>
      <c r="J2" s="261"/>
      <c r="K2" s="261"/>
      <c r="L2" s="261"/>
      <c r="M2" s="261"/>
      <c r="N2" s="262"/>
      <c r="O2" s="263" t="s">
        <v>35</v>
      </c>
      <c r="P2" s="264"/>
      <c r="Q2" s="265"/>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IF(OR(Z7=1,Z8=1,AL20&lt;&gt;0),"ATTENZIONE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15'!X20&lt;&gt;10),1,0)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15'!X20=10,AI20&lt;90,X20=10),1,0)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IF(AND(B9&lt;&gt;"A",B9&lt;&gt;"G",B9&lt;&gt;"P",B9&lt;&gt;"R",B9&lt;&gt;"S"),"",IF(AND(R9="S",OR(S9=1,S9=2,S9=3)),HLOOKUP(B9,$Y$23:$AD$27,S9+1),IF(R9="N",HLOOKUP(B9,$Y$23:$AD$27,2),"ERRORE")))</f>
        <v>20</v>
      </c>
      <c r="U9" s="1">
        <f>IF(T9/2&gt;0,"","scegli un TIPO di sconto")</f>
      </c>
    </row>
    <row r="10" spans="1:36" ht="34.5" customHeight="1">
      <c r="A10" s="4">
        <v>151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152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153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154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155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156</v>
      </c>
      <c r="B15" s="37"/>
      <c r="C15" s="46"/>
      <c r="D15" s="46"/>
      <c r="E15" s="128"/>
      <c r="F15" s="129"/>
      <c r="G15" s="39"/>
      <c r="H15" s="39"/>
      <c r="I15" s="130"/>
      <c r="J15" s="131"/>
      <c r="K15" s="128"/>
      <c r="L15" s="135"/>
      <c r="M15" s="129"/>
      <c r="N15" s="40"/>
      <c r="O15" s="38"/>
      <c r="P15" s="128"/>
      <c r="Q15" s="129"/>
      <c r="R15" s="78"/>
      <c r="S15" s="91"/>
      <c r="T15" s="61">
        <f>IF(AND(B15&lt;&gt;"A",B15&lt;&gt;"G",B15&lt;&gt;"P",B15&lt;&gt;"R",B15&lt;&gt;"S"),"",IF(AND(R15="S",OR(S15=1,S15=2,S15=3)),HLOOKUP(B15,$Y$23:$AD$27,S15+1),IF(R15="N",HLOOKUP(B15,$Y$23:$AD$27,2),"ERRORE")))</f>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157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158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159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160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15'!T21+'Pagina 16'!T20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IF(C10&lt;&gt;"","16","")</f>
      </c>
      <c r="Y24" s="1">
        <v>1</v>
      </c>
      <c r="Z24" s="29">
        <v>23</v>
      </c>
      <c r="AA24" s="29">
        <v>20</v>
      </c>
      <c r="AB24" s="29">
        <v>13</v>
      </c>
      <c r="AC24" s="29">
        <v>11</v>
      </c>
      <c r="AD24" s="29">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v>18.86</v>
      </c>
      <c r="AA25" s="29">
        <v>16.4</v>
      </c>
      <c r="AB25" s="29">
        <v>10.66</v>
      </c>
      <c r="AC25" s="29">
        <v>9.02</v>
      </c>
      <c r="AD25" s="29">
        <v>6.56</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17'!T27="",T24,'Pagina 17'!T27))</f>
      </c>
      <c r="Y26" s="1">
        <v>3</v>
      </c>
      <c r="Z26" s="29">
        <v>17.94</v>
      </c>
      <c r="AA26" s="29">
        <v>15.6</v>
      </c>
      <c r="AB26" s="29">
        <v>10.14</v>
      </c>
      <c r="AC26" s="29">
        <v>8.58</v>
      </c>
      <c r="AD26" s="29">
        <v>6.24</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v>17.25</v>
      </c>
      <c r="AA27" s="29">
        <v>15</v>
      </c>
      <c r="AB27" s="29">
        <v>9.75</v>
      </c>
      <c r="AC27" s="29">
        <v>8.25</v>
      </c>
      <c r="AD27" s="29">
        <v>6</v>
      </c>
    </row>
    <row r="28" ht="12" thickTop="1"/>
  </sheetData>
  <sheetProtection sheet="1" objects="1" scenarios="1" selectLockedCells="1"/>
  <mergeCells count="100">
    <mergeCell ref="L20:M20"/>
    <mergeCell ref="O20:Q20"/>
    <mergeCell ref="C3:C8"/>
    <mergeCell ref="S3:S8"/>
    <mergeCell ref="D6:D8"/>
    <mergeCell ref="E6:F8"/>
    <mergeCell ref="K6:N8"/>
    <mergeCell ref="O6:O8"/>
    <mergeCell ref="P6:Q8"/>
    <mergeCell ref="N27:P27"/>
    <mergeCell ref="N21:Q26"/>
    <mergeCell ref="K24:L24"/>
    <mergeCell ref="E25:F25"/>
    <mergeCell ref="G25:I25"/>
    <mergeCell ref="R21:S23"/>
    <mergeCell ref="K22:L22"/>
    <mergeCell ref="E21:F21"/>
    <mergeCell ref="G21:I21"/>
    <mergeCell ref="K26:L26"/>
    <mergeCell ref="B27:D27"/>
    <mergeCell ref="E27:F27"/>
    <mergeCell ref="G27:I27"/>
    <mergeCell ref="K27:M27"/>
    <mergeCell ref="E24:F24"/>
    <mergeCell ref="G24:I24"/>
    <mergeCell ref="E26:F26"/>
    <mergeCell ref="K25:L25"/>
    <mergeCell ref="T21:T23"/>
    <mergeCell ref="E23:F23"/>
    <mergeCell ref="G23:I23"/>
    <mergeCell ref="K23:L23"/>
    <mergeCell ref="E22:F22"/>
    <mergeCell ref="G22:I22"/>
    <mergeCell ref="I19:J19"/>
    <mergeCell ref="K19:M19"/>
    <mergeCell ref="P19:Q19"/>
    <mergeCell ref="K21:L21"/>
    <mergeCell ref="A20:A27"/>
    <mergeCell ref="B20:C21"/>
    <mergeCell ref="D20:D21"/>
    <mergeCell ref="E20:F20"/>
    <mergeCell ref="G20:H20"/>
    <mergeCell ref="I20:J20"/>
    <mergeCell ref="E17:F17"/>
    <mergeCell ref="I17:J17"/>
    <mergeCell ref="K17:M17"/>
    <mergeCell ref="P17:Q17"/>
    <mergeCell ref="G26:I26"/>
    <mergeCell ref="E18:F18"/>
    <mergeCell ref="I18:J18"/>
    <mergeCell ref="K18:M18"/>
    <mergeCell ref="P18:Q18"/>
    <mergeCell ref="E19:F19"/>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E9:F9"/>
    <mergeCell ref="I9:J9"/>
    <mergeCell ref="E10:F10"/>
    <mergeCell ref="I10:J10"/>
    <mergeCell ref="K10:M10"/>
    <mergeCell ref="P10:Q10"/>
    <mergeCell ref="G2:N2"/>
    <mergeCell ref="R3:R8"/>
    <mergeCell ref="T3:T8"/>
    <mergeCell ref="O2:Q2"/>
    <mergeCell ref="D3:D5"/>
    <mergeCell ref="E3:F5"/>
    <mergeCell ref="G3:G8"/>
    <mergeCell ref="R2:T2"/>
    <mergeCell ref="H3:H8"/>
    <mergeCell ref="I3:J8"/>
    <mergeCell ref="K3:Q5"/>
    <mergeCell ref="A1:A8"/>
    <mergeCell ref="B1:B8"/>
    <mergeCell ref="E1:F1"/>
    <mergeCell ref="G1:O1"/>
    <mergeCell ref="P1:T1"/>
    <mergeCell ref="E2:F2"/>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18.xml><?xml version="1.0" encoding="utf-8"?>
<worksheet xmlns="http://schemas.openxmlformats.org/spreadsheetml/2006/main" xmlns:r="http://schemas.openxmlformats.org/officeDocument/2006/relationships">
  <dimension ref="A1:AJ27"/>
  <sheetViews>
    <sheetView zoomScale="85" zoomScaleNormal="85" zoomScalePageLayoutView="0" workbookViewId="0" topLeftCell="A1">
      <selection activeCell="B10" sqref="B10:S19"/>
    </sheetView>
  </sheetViews>
  <sheetFormatPr defaultColWidth="9.00390625" defaultRowHeight="13.5"/>
  <cols>
    <col min="1" max="1" width="3.37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9.625" style="1" bestFit="1" customWidth="1"/>
    <col min="21" max="21" width="15.125" style="1" customWidth="1"/>
    <col min="22" max="22" width="8.625" style="1" bestFit="1" customWidth="1"/>
    <col min="23" max="23" width="3.25390625" style="1" bestFit="1" customWidth="1"/>
    <col min="24" max="25" width="2.50390625" style="1" bestFit="1" customWidth="1"/>
    <col min="26" max="26" width="5.25390625" style="1" bestFit="1" customWidth="1"/>
    <col min="27" max="29" width="4.25390625" style="1" bestFit="1" customWidth="1"/>
    <col min="30" max="30" width="3.50390625" style="1" bestFit="1" customWidth="1"/>
    <col min="31" max="34" width="1.625" style="1" bestFit="1" customWidth="1"/>
    <col min="35" max="35" width="2.50390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66">
        <f>IF('Pagina 1'!G1="","",'Pagina 1'!G1)</f>
      </c>
      <c r="H1" s="267"/>
      <c r="I1" s="267"/>
      <c r="J1" s="267"/>
      <c r="K1" s="267"/>
      <c r="L1" s="267"/>
      <c r="M1" s="267"/>
      <c r="N1" s="267"/>
      <c r="O1" s="268"/>
      <c r="P1" s="269" t="s">
        <v>2</v>
      </c>
      <c r="Q1" s="270"/>
      <c r="R1" s="271"/>
      <c r="S1" s="271"/>
      <c r="T1" s="272"/>
    </row>
    <row r="2" spans="1:20" ht="24" customHeight="1">
      <c r="A2" s="185"/>
      <c r="B2" s="188"/>
      <c r="C2" s="25" t="s">
        <v>3</v>
      </c>
      <c r="D2" s="27">
        <v>462</v>
      </c>
      <c r="E2" s="141" t="s">
        <v>14</v>
      </c>
      <c r="F2" s="142"/>
      <c r="G2" s="260" t="str">
        <f>IF('Pagina 1'!G2="","",'Pagina 1'!G2)</f>
        <v>Macerata</v>
      </c>
      <c r="H2" s="261"/>
      <c r="I2" s="261"/>
      <c r="J2" s="261"/>
      <c r="K2" s="261"/>
      <c r="L2" s="261"/>
      <c r="M2" s="261"/>
      <c r="N2" s="262"/>
      <c r="O2" s="263" t="s">
        <v>35</v>
      </c>
      <c r="P2" s="264"/>
      <c r="Q2" s="265"/>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IF(OR(Z7=1,Z8=1,AL20&lt;&gt;0),"ATTENZIONE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16'!X20&lt;&gt;10),1,0)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16'!X20=10,AI20&lt;90,X20=10),1,0)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IF(AND(B9&lt;&gt;"A",B9&lt;&gt;"G",B9&lt;&gt;"P",B9&lt;&gt;"R",B9&lt;&gt;"S"),"",IF(AND(R9="S",OR(S9=1,S9=2,S9=3)),HLOOKUP(B9,$Y$23:$AD$27,S9+1),IF(R9="N",HLOOKUP(B9,$Y$23:$AD$27,2),"ERRORE")))</f>
        <v>20</v>
      </c>
      <c r="U9" s="1">
        <f>IF(T9/2&gt;0,"","scegli un TIPO di sconto")</f>
      </c>
    </row>
    <row r="10" spans="1:36" ht="34.5" customHeight="1">
      <c r="A10" s="4">
        <v>161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162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163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164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165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166</v>
      </c>
      <c r="B15" s="37"/>
      <c r="C15" s="46"/>
      <c r="D15" s="46"/>
      <c r="E15" s="128"/>
      <c r="F15" s="129"/>
      <c r="G15" s="39"/>
      <c r="H15" s="39"/>
      <c r="I15" s="130"/>
      <c r="J15" s="131"/>
      <c r="K15" s="128"/>
      <c r="L15" s="135"/>
      <c r="M15" s="129"/>
      <c r="N15" s="40"/>
      <c r="O15" s="38"/>
      <c r="P15" s="128"/>
      <c r="Q15" s="129"/>
      <c r="R15" s="78"/>
      <c r="S15" s="91"/>
      <c r="T15" s="61">
        <f>IF(AND(B15&lt;&gt;"A",B15&lt;&gt;"G",B15&lt;&gt;"P",B15&lt;&gt;"R",B15&lt;&gt;"S"),"",IF(AND(R15="S",OR(S15=1,S15=2,S15=3)),HLOOKUP(B15,$Y$23:$AD$27,S15+1),IF(R15="N",HLOOKUP(B15,$Y$23:$AD$27,2),"ERRORE")))</f>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167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168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169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170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16'!T21+'Pagina 17'!T20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IF(C10&lt;&gt;"","17","")</f>
      </c>
      <c r="Y24" s="1">
        <v>1</v>
      </c>
      <c r="Z24" s="29">
        <v>23</v>
      </c>
      <c r="AA24" s="29">
        <v>20</v>
      </c>
      <c r="AB24" s="29">
        <v>13</v>
      </c>
      <c r="AC24" s="29">
        <v>11</v>
      </c>
      <c r="AD24" s="29">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v>18.86</v>
      </c>
      <c r="AA25" s="29">
        <v>16.4</v>
      </c>
      <c r="AB25" s="29">
        <v>10.66</v>
      </c>
      <c r="AC25" s="29">
        <v>9.02</v>
      </c>
      <c r="AD25" s="29">
        <v>6.56</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55">
        <f>IF(W10&lt;&gt;0,T24,"")</f>
      </c>
      <c r="Y26" s="1">
        <v>3</v>
      </c>
      <c r="Z26" s="29">
        <v>17.94</v>
      </c>
      <c r="AA26" s="29">
        <v>15.6</v>
      </c>
      <c r="AB26" s="29">
        <v>10.14</v>
      </c>
      <c r="AC26" s="29">
        <v>8.58</v>
      </c>
      <c r="AD26" s="29">
        <v>6.24</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v>17.25</v>
      </c>
      <c r="AA27" s="29">
        <v>15</v>
      </c>
      <c r="AB27" s="29">
        <v>9.75</v>
      </c>
      <c r="AC27" s="29">
        <v>8.25</v>
      </c>
      <c r="AD27" s="29">
        <v>6</v>
      </c>
    </row>
    <row r="28" ht="12" thickTop="1"/>
  </sheetData>
  <sheetProtection sheet="1" objects="1" scenarios="1" selectLockedCells="1"/>
  <mergeCells count="100">
    <mergeCell ref="L20:M20"/>
    <mergeCell ref="O20:Q20"/>
    <mergeCell ref="C3:C8"/>
    <mergeCell ref="S3:S8"/>
    <mergeCell ref="D6:D8"/>
    <mergeCell ref="E6:F8"/>
    <mergeCell ref="K6:N8"/>
    <mergeCell ref="O6:O8"/>
    <mergeCell ref="P6:Q8"/>
    <mergeCell ref="N27:P27"/>
    <mergeCell ref="N21:Q26"/>
    <mergeCell ref="K24:L24"/>
    <mergeCell ref="E25:F25"/>
    <mergeCell ref="G25:I25"/>
    <mergeCell ref="R21:S23"/>
    <mergeCell ref="K22:L22"/>
    <mergeCell ref="E21:F21"/>
    <mergeCell ref="G21:I21"/>
    <mergeCell ref="K26:L26"/>
    <mergeCell ref="B27:D27"/>
    <mergeCell ref="E27:F27"/>
    <mergeCell ref="G27:I27"/>
    <mergeCell ref="K27:M27"/>
    <mergeCell ref="E24:F24"/>
    <mergeCell ref="G24:I24"/>
    <mergeCell ref="E26:F26"/>
    <mergeCell ref="K25:L25"/>
    <mergeCell ref="T21:T23"/>
    <mergeCell ref="E23:F23"/>
    <mergeCell ref="G23:I23"/>
    <mergeCell ref="K23:L23"/>
    <mergeCell ref="E22:F22"/>
    <mergeCell ref="G22:I22"/>
    <mergeCell ref="I19:J19"/>
    <mergeCell ref="K19:M19"/>
    <mergeCell ref="P19:Q19"/>
    <mergeCell ref="K21:L21"/>
    <mergeCell ref="A20:A27"/>
    <mergeCell ref="B20:C21"/>
    <mergeCell ref="D20:D21"/>
    <mergeCell ref="E20:F20"/>
    <mergeCell ref="G20:H20"/>
    <mergeCell ref="I20:J20"/>
    <mergeCell ref="E17:F17"/>
    <mergeCell ref="I17:J17"/>
    <mergeCell ref="K17:M17"/>
    <mergeCell ref="P17:Q17"/>
    <mergeCell ref="G26:I26"/>
    <mergeCell ref="E18:F18"/>
    <mergeCell ref="I18:J18"/>
    <mergeCell ref="K18:M18"/>
    <mergeCell ref="P18:Q18"/>
    <mergeCell ref="E19:F19"/>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E9:F9"/>
    <mergeCell ref="I9:J9"/>
    <mergeCell ref="E10:F10"/>
    <mergeCell ref="I10:J10"/>
    <mergeCell ref="K10:M10"/>
    <mergeCell ref="P10:Q10"/>
    <mergeCell ref="G2:N2"/>
    <mergeCell ref="R3:R8"/>
    <mergeCell ref="T3:T8"/>
    <mergeCell ref="O2:Q2"/>
    <mergeCell ref="D3:D5"/>
    <mergeCell ref="E3:F5"/>
    <mergeCell ref="G3:G8"/>
    <mergeCell ref="R2:T2"/>
    <mergeCell ref="H3:H8"/>
    <mergeCell ref="I3:J8"/>
    <mergeCell ref="K3:Q5"/>
    <mergeCell ref="A1:A8"/>
    <mergeCell ref="B1:B8"/>
    <mergeCell ref="E1:F1"/>
    <mergeCell ref="G1:O1"/>
    <mergeCell ref="P1:T1"/>
    <mergeCell ref="E2:F2"/>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19.xml><?xml version="1.0" encoding="utf-8"?>
<worksheet xmlns="http://schemas.openxmlformats.org/spreadsheetml/2006/main" xmlns:r="http://schemas.openxmlformats.org/officeDocument/2006/relationships">
  <dimension ref="A1:AH26"/>
  <sheetViews>
    <sheetView zoomScalePageLayoutView="0" workbookViewId="0" topLeftCell="A1">
      <selection activeCell="B9" sqref="B9"/>
    </sheetView>
  </sheetViews>
  <sheetFormatPr defaultColWidth="9.00390625" defaultRowHeight="13.5"/>
  <cols>
    <col min="1" max="1" width="3.37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9.2539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8" width="4.125" style="1" customWidth="1"/>
    <col min="19" max="19" width="8.875" style="1" customWidth="1"/>
    <col min="20" max="20" width="15.125" style="1" customWidth="1"/>
    <col min="21" max="21" width="2.375" style="1" bestFit="1" customWidth="1"/>
    <col min="22" max="23" width="1.625" style="1" bestFit="1" customWidth="1"/>
    <col min="24" max="24" width="5.25390625" style="1" bestFit="1" customWidth="1"/>
    <col min="25" max="27" width="4.25390625" style="1" bestFit="1" customWidth="1"/>
    <col min="28" max="28" width="3.50390625" style="1" bestFit="1" customWidth="1"/>
    <col min="29" max="33" width="1.625" style="1" bestFit="1" customWidth="1"/>
    <col min="34" max="34" width="2.50390625" style="1" customWidth="1"/>
    <col min="35" max="16384" width="9.00390625" style="1" customWidth="1"/>
  </cols>
  <sheetData>
    <row r="1" spans="1:19" ht="24" customHeight="1" thickTop="1">
      <c r="A1" s="184" t="s">
        <v>24</v>
      </c>
      <c r="B1" s="187" t="s">
        <v>26</v>
      </c>
      <c r="C1" s="24" t="s">
        <v>0</v>
      </c>
      <c r="D1" s="26" t="s">
        <v>1</v>
      </c>
      <c r="E1" s="139" t="s">
        <v>25</v>
      </c>
      <c r="F1" s="140"/>
      <c r="G1" s="273"/>
      <c r="H1" s="274"/>
      <c r="I1" s="274"/>
      <c r="J1" s="274"/>
      <c r="K1" s="274"/>
      <c r="L1" s="274"/>
      <c r="M1" s="274"/>
      <c r="N1" s="274"/>
      <c r="O1" s="275"/>
      <c r="P1" s="150" t="s">
        <v>2</v>
      </c>
      <c r="Q1" s="151"/>
      <c r="R1" s="152"/>
      <c r="S1" s="153"/>
    </row>
    <row r="2" spans="1:19" ht="24" customHeight="1">
      <c r="A2" s="185"/>
      <c r="B2" s="188"/>
      <c r="C2" s="25" t="s">
        <v>3</v>
      </c>
      <c r="D2" s="27">
        <v>462</v>
      </c>
      <c r="E2" s="141" t="s">
        <v>14</v>
      </c>
      <c r="F2" s="142"/>
      <c r="G2" s="276"/>
      <c r="H2" s="277"/>
      <c r="I2" s="277"/>
      <c r="J2" s="277"/>
      <c r="K2" s="277"/>
      <c r="L2" s="277"/>
      <c r="M2" s="277"/>
      <c r="N2" s="278"/>
      <c r="O2" s="147" t="s">
        <v>35</v>
      </c>
      <c r="P2" s="148"/>
      <c r="Q2" s="149"/>
      <c r="R2" s="136">
        <f>IF(S9&lt;&gt;0,'Pagina 1'!R2,0)</f>
        <v>0</v>
      </c>
      <c r="S2" s="138"/>
    </row>
    <row r="3" spans="1:19" ht="13.5" customHeight="1">
      <c r="A3" s="185"/>
      <c r="B3" s="188"/>
      <c r="C3" s="192" t="s">
        <v>5</v>
      </c>
      <c r="D3" s="192" t="s">
        <v>6</v>
      </c>
      <c r="E3" s="194" t="s">
        <v>7</v>
      </c>
      <c r="F3" s="195"/>
      <c r="G3" s="163" t="s">
        <v>8</v>
      </c>
      <c r="H3" s="163" t="s">
        <v>9</v>
      </c>
      <c r="I3" s="201" t="s">
        <v>10</v>
      </c>
      <c r="J3" s="202"/>
      <c r="K3" s="224" t="s">
        <v>41</v>
      </c>
      <c r="L3" s="225"/>
      <c r="M3" s="225"/>
      <c r="N3" s="225"/>
      <c r="O3" s="225"/>
      <c r="P3" s="225"/>
      <c r="Q3" s="226"/>
      <c r="R3" s="160" t="s">
        <v>43</v>
      </c>
      <c r="S3" s="214" t="s">
        <v>11</v>
      </c>
    </row>
    <row r="4" spans="1:19" ht="13.5" customHeight="1">
      <c r="A4" s="185"/>
      <c r="B4" s="188"/>
      <c r="C4" s="193"/>
      <c r="D4" s="193"/>
      <c r="E4" s="196"/>
      <c r="F4" s="197"/>
      <c r="G4" s="163"/>
      <c r="H4" s="163"/>
      <c r="I4" s="203"/>
      <c r="J4" s="204"/>
      <c r="K4" s="227"/>
      <c r="L4" s="228"/>
      <c r="M4" s="228"/>
      <c r="N4" s="228"/>
      <c r="O4" s="228"/>
      <c r="P4" s="228"/>
      <c r="Q4" s="229"/>
      <c r="R4" s="161"/>
      <c r="S4" s="215"/>
    </row>
    <row r="5" spans="1:19" ht="13.5" customHeight="1">
      <c r="A5" s="185"/>
      <c r="B5" s="188"/>
      <c r="C5" s="193"/>
      <c r="D5" s="193"/>
      <c r="E5" s="196"/>
      <c r="F5" s="197"/>
      <c r="G5" s="163"/>
      <c r="H5" s="163"/>
      <c r="I5" s="203"/>
      <c r="J5" s="204"/>
      <c r="K5" s="230"/>
      <c r="L5" s="231"/>
      <c r="M5" s="231"/>
      <c r="N5" s="231"/>
      <c r="O5" s="231"/>
      <c r="P5" s="231"/>
      <c r="Q5" s="232"/>
      <c r="R5" s="161"/>
      <c r="S5" s="215"/>
    </row>
    <row r="6" spans="1:24" ht="13.5" customHeight="1">
      <c r="A6" s="185"/>
      <c r="B6" s="188"/>
      <c r="C6" s="58"/>
      <c r="D6" s="251">
        <f>IF(OR(X6=1,X7=1,AH19&lt;&gt;0),"ATTENZIONE : ","")</f>
      </c>
      <c r="E6" s="217">
        <f>IF(X6=1,"IL FOGLIO PRECEDENTE NON E' COMPLETO!",IF(X7=1,"OCCORRE INSERIRE TUTTI I DATI RICHIESTI!",""))</f>
      </c>
      <c r="F6" s="218"/>
      <c r="G6" s="163"/>
      <c r="H6" s="163"/>
      <c r="I6" s="203"/>
      <c r="J6" s="204"/>
      <c r="K6" s="224" t="s">
        <v>42</v>
      </c>
      <c r="L6" s="225"/>
      <c r="M6" s="225"/>
      <c r="N6" s="226"/>
      <c r="O6" s="223" t="s">
        <v>13</v>
      </c>
      <c r="P6" s="224" t="s">
        <v>14</v>
      </c>
      <c r="Q6" s="226"/>
      <c r="R6" s="161"/>
      <c r="S6" s="215"/>
      <c r="X6" s="1">
        <f>IF(AND(V19&gt;0,'Pagina 17'!X20&lt;&gt;10),1,0)</f>
        <v>0</v>
      </c>
    </row>
    <row r="7" spans="1:24" ht="11.25" customHeight="1">
      <c r="A7" s="186"/>
      <c r="B7" s="189"/>
      <c r="C7" s="59"/>
      <c r="D7" s="252"/>
      <c r="E7" s="219"/>
      <c r="F7" s="220"/>
      <c r="G7" s="163"/>
      <c r="H7" s="163"/>
      <c r="I7" s="205"/>
      <c r="J7" s="206"/>
      <c r="K7" s="230"/>
      <c r="L7" s="231"/>
      <c r="M7" s="231"/>
      <c r="N7" s="232"/>
      <c r="O7" s="223"/>
      <c r="P7" s="230"/>
      <c r="Q7" s="232"/>
      <c r="R7" s="162"/>
      <c r="S7" s="216"/>
      <c r="X7" s="1">
        <f>IF(AND('Pagina 17'!X20=10,AG19&lt;90,V19=10),1,0)</f>
        <v>0</v>
      </c>
    </row>
    <row r="8" spans="1:20" ht="30" customHeight="1">
      <c r="A8" s="8" t="s">
        <v>32</v>
      </c>
      <c r="B8" s="9" t="s">
        <v>46</v>
      </c>
      <c r="C8" s="10" t="s">
        <v>27</v>
      </c>
      <c r="D8" s="10" t="s">
        <v>28</v>
      </c>
      <c r="E8" s="279" t="s">
        <v>29</v>
      </c>
      <c r="F8" s="280"/>
      <c r="G8" s="11" t="s">
        <v>30</v>
      </c>
      <c r="H8" s="11" t="s">
        <v>17</v>
      </c>
      <c r="I8" s="281">
        <v>20492</v>
      </c>
      <c r="J8" s="282"/>
      <c r="K8" s="12" t="s">
        <v>12</v>
      </c>
      <c r="L8" s="13" t="s">
        <v>31</v>
      </c>
      <c r="M8" s="13"/>
      <c r="N8" s="16">
        <v>1</v>
      </c>
      <c r="O8" s="10">
        <v>62100</v>
      </c>
      <c r="P8" s="12" t="s">
        <v>4</v>
      </c>
      <c r="Q8" s="15"/>
      <c r="R8" s="14">
        <v>2</v>
      </c>
      <c r="S8" s="5">
        <f>IF(AND(B8&lt;&gt;"A",B8&lt;&gt;"G",B8&lt;&gt;"M",B8&lt;&gt;"R"),"",HLOOKUP(B8,W22:AA26,R8+1))</f>
        <v>16.4</v>
      </c>
      <c r="T8" s="1">
        <f>IF(S8/2&gt;0,"","scegli un TIPO di sconto")</f>
      </c>
    </row>
    <row r="9" spans="1:34" ht="34.5" customHeight="1">
      <c r="A9" s="4">
        <v>171</v>
      </c>
      <c r="B9" s="33"/>
      <c r="C9" s="45"/>
      <c r="D9" s="45"/>
      <c r="E9" s="283"/>
      <c r="F9" s="284"/>
      <c r="G9" s="35"/>
      <c r="H9" s="35"/>
      <c r="I9" s="285"/>
      <c r="J9" s="286"/>
      <c r="K9" s="283"/>
      <c r="L9" s="287"/>
      <c r="M9" s="284"/>
      <c r="N9" s="36"/>
      <c r="O9" s="34"/>
      <c r="P9" s="283"/>
      <c r="Q9" s="284"/>
      <c r="R9" s="77"/>
      <c r="S9" s="60">
        <f>IF(AND(B9&lt;&gt;"A",B9&lt;&gt;"G",B9&lt;&gt;"M",B9&lt;&gt;"R",B9&lt;&gt;"T"),"",HLOOKUP(B9,$W$22:$AB$26,R9+1))</f>
      </c>
      <c r="T9" s="62">
        <f>IF(AND(B9="",S9="",AG9&lt;&gt;0),"Completa i dati!",IF(AND(B9&lt;&gt;"",S9=""),"Indica il settore: 'A', 'G', 'M', 'R'!",IF(OR(T(S9)="A",T(S9)="G",T(S9)="M",T(S9)="R",T(S9)="T"),"Occorre inserire un TIPO di sconto!","")))</f>
      </c>
      <c r="U9" s="1">
        <f>IF(S9&lt;&gt;"",A9,0)</f>
        <v>0</v>
      </c>
      <c r="V9" s="1">
        <f>IF(S9&lt;&gt;"",1,0)</f>
        <v>0</v>
      </c>
      <c r="W9" s="1">
        <f>IF(C9&lt;&gt;"",1,0)</f>
        <v>0</v>
      </c>
      <c r="X9" s="1">
        <f>IF(D9&lt;&gt;"",1,0)</f>
        <v>0</v>
      </c>
      <c r="Y9" s="1">
        <f>IF(E9&lt;&gt;"",1,0)</f>
        <v>0</v>
      </c>
      <c r="AA9" s="1">
        <f>IF(H9&lt;&gt;"",1,0)</f>
        <v>0</v>
      </c>
      <c r="AB9" s="1">
        <f>IF(I9&lt;&gt;"",1,0)</f>
        <v>0</v>
      </c>
      <c r="AC9" s="1">
        <f>IF(K9&lt;&gt;"",1,0)</f>
        <v>0</v>
      </c>
      <c r="AD9" s="1">
        <f>IF(N9&lt;&gt;"",1,0)</f>
        <v>0</v>
      </c>
      <c r="AE9" s="1">
        <f>IF(O9&lt;&gt;"",1,0)</f>
        <v>0</v>
      </c>
      <c r="AF9" s="1">
        <f>IF(P9&lt;&gt;"",1,0)</f>
        <v>0</v>
      </c>
      <c r="AG9" s="1">
        <f>SUM(W9:AF9)</f>
        <v>0</v>
      </c>
      <c r="AH9" s="1">
        <f>IF(T9&lt;&gt;"",1,0)</f>
        <v>0</v>
      </c>
    </row>
    <row r="10" spans="1:34" ht="34.5" customHeight="1">
      <c r="A10" s="2">
        <f aca="true" t="shared" si="0" ref="A10:A18">A9+1</f>
        <v>172</v>
      </c>
      <c r="B10" s="37"/>
      <c r="C10" s="46"/>
      <c r="D10" s="46"/>
      <c r="E10" s="128"/>
      <c r="F10" s="129"/>
      <c r="G10" s="39"/>
      <c r="H10" s="39"/>
      <c r="I10" s="130"/>
      <c r="J10" s="131"/>
      <c r="K10" s="128"/>
      <c r="L10" s="135"/>
      <c r="M10" s="129"/>
      <c r="N10" s="40"/>
      <c r="O10" s="38"/>
      <c r="P10" s="128"/>
      <c r="Q10" s="129"/>
      <c r="R10" s="78"/>
      <c r="S10" s="61">
        <f>IF(AND(B10&lt;&gt;"A",B10&lt;&gt;"G",B10&lt;&gt;"M",B10&lt;&gt;"R",B10&lt;&gt;"T"),"",HLOOKUP(B10,$W$22:$AB$26,R10+1))</f>
      </c>
      <c r="T10" s="62">
        <f aca="true" t="shared" si="1" ref="T10:T18">IF(AND(B10="",S10="",AG10&lt;&gt;0),"Completa i dati!",IF(AND(B10&lt;&gt;"",S10=""),"Indica il settore: 'A', 'G', 'M', 'R'!",IF(OR(T(S10)="A",T(S10)="G",T(S10)="M",T(S10)="R",T(S10)="T"),"Occorre inserire un TIPO di sconto!","")))</f>
      </c>
      <c r="U10" s="1">
        <f aca="true" t="shared" si="2" ref="U10:U18">IF(S10&lt;&gt;"",A10,0)</f>
        <v>0</v>
      </c>
      <c r="V10" s="1">
        <f>IF(S10&lt;&gt;"",1,0)</f>
        <v>0</v>
      </c>
      <c r="W10" s="1">
        <f aca="true" t="shared" si="3" ref="W10:Y18">IF(C10&lt;&gt;"",1,0)</f>
        <v>0</v>
      </c>
      <c r="X10" s="1">
        <f t="shared" si="3"/>
        <v>0</v>
      </c>
      <c r="Y10" s="1">
        <f t="shared" si="3"/>
        <v>0</v>
      </c>
      <c r="AA10" s="1">
        <f aca="true" t="shared" si="4" ref="AA10:AB18">IF(H10&lt;&gt;"",1,0)</f>
        <v>0</v>
      </c>
      <c r="AB10" s="1">
        <f t="shared" si="4"/>
        <v>0</v>
      </c>
      <c r="AC10" s="1">
        <f aca="true" t="shared" si="5" ref="AC10:AC18">IF(K10&lt;&gt;"",1,0)</f>
        <v>0</v>
      </c>
      <c r="AD10" s="1">
        <f aca="true" t="shared" si="6" ref="AD10:AF18">IF(N10&lt;&gt;"",1,0)</f>
        <v>0</v>
      </c>
      <c r="AE10" s="1">
        <f t="shared" si="6"/>
        <v>0</v>
      </c>
      <c r="AF10" s="1">
        <f t="shared" si="6"/>
        <v>0</v>
      </c>
      <c r="AG10" s="1">
        <f>SUM(W10:AF10)</f>
        <v>0</v>
      </c>
      <c r="AH10" s="1">
        <f aca="true" t="shared" si="7" ref="AH10:AH18">IF(T10&lt;&gt;"",1,0)</f>
        <v>0</v>
      </c>
    </row>
    <row r="11" spans="1:34" ht="34.5" customHeight="1">
      <c r="A11" s="2">
        <f t="shared" si="0"/>
        <v>173</v>
      </c>
      <c r="B11" s="37"/>
      <c r="C11" s="46"/>
      <c r="D11" s="46"/>
      <c r="E11" s="128"/>
      <c r="F11" s="129"/>
      <c r="G11" s="39"/>
      <c r="H11" s="39"/>
      <c r="I11" s="130"/>
      <c r="J11" s="131"/>
      <c r="K11" s="128"/>
      <c r="L11" s="135"/>
      <c r="M11" s="129"/>
      <c r="N11" s="40"/>
      <c r="O11" s="38"/>
      <c r="P11" s="128"/>
      <c r="Q11" s="129"/>
      <c r="R11" s="78"/>
      <c r="S11" s="61">
        <f aca="true" t="shared" si="8" ref="S11:S18">IF(AND(B11&lt;&gt;"A",B11&lt;&gt;"G",B11&lt;&gt;"M",B11&lt;&gt;"R",B11&lt;&gt;"T"),"",HLOOKUP(B11,$W$22:$AB$26,R11+1))</f>
      </c>
      <c r="T11" s="62">
        <f t="shared" si="1"/>
      </c>
      <c r="U11" s="1">
        <f t="shared" si="2"/>
        <v>0</v>
      </c>
      <c r="V11" s="1">
        <f aca="true" t="shared" si="9" ref="V11:V18">IF(S11&lt;&gt;"",1,0)</f>
        <v>0</v>
      </c>
      <c r="W11" s="1">
        <f t="shared" si="3"/>
        <v>0</v>
      </c>
      <c r="X11" s="1">
        <f t="shared" si="3"/>
        <v>0</v>
      </c>
      <c r="Y11" s="1">
        <f t="shared" si="3"/>
        <v>0</v>
      </c>
      <c r="AA11" s="1">
        <f t="shared" si="4"/>
        <v>0</v>
      </c>
      <c r="AB11" s="1">
        <f t="shared" si="4"/>
        <v>0</v>
      </c>
      <c r="AC11" s="1">
        <f t="shared" si="5"/>
        <v>0</v>
      </c>
      <c r="AD11" s="1">
        <f t="shared" si="6"/>
        <v>0</v>
      </c>
      <c r="AE11" s="1">
        <f t="shared" si="6"/>
        <v>0</v>
      </c>
      <c r="AF11" s="1">
        <f t="shared" si="6"/>
        <v>0</v>
      </c>
      <c r="AG11" s="1">
        <f>SUM(W11:AF11)</f>
        <v>0</v>
      </c>
      <c r="AH11" s="1">
        <f t="shared" si="7"/>
        <v>0</v>
      </c>
    </row>
    <row r="12" spans="1:34" ht="34.5" customHeight="1">
      <c r="A12" s="2">
        <f t="shared" si="0"/>
        <v>174</v>
      </c>
      <c r="B12" s="37"/>
      <c r="C12" s="46"/>
      <c r="D12" s="46"/>
      <c r="E12" s="128"/>
      <c r="F12" s="129"/>
      <c r="G12" s="39"/>
      <c r="H12" s="39"/>
      <c r="I12" s="130"/>
      <c r="J12" s="131"/>
      <c r="K12" s="128"/>
      <c r="L12" s="135"/>
      <c r="M12" s="129"/>
      <c r="N12" s="40"/>
      <c r="O12" s="38"/>
      <c r="P12" s="128"/>
      <c r="Q12" s="129"/>
      <c r="R12" s="78"/>
      <c r="S12" s="61">
        <f t="shared" si="8"/>
      </c>
      <c r="T12" s="62">
        <f t="shared" si="1"/>
      </c>
      <c r="U12" s="1">
        <f t="shared" si="2"/>
        <v>0</v>
      </c>
      <c r="V12" s="1">
        <f t="shared" si="9"/>
        <v>0</v>
      </c>
      <c r="W12" s="1">
        <f t="shared" si="3"/>
        <v>0</v>
      </c>
      <c r="X12" s="1">
        <f t="shared" si="3"/>
        <v>0</v>
      </c>
      <c r="Y12" s="1">
        <f t="shared" si="3"/>
        <v>0</v>
      </c>
      <c r="AA12" s="1">
        <f t="shared" si="4"/>
        <v>0</v>
      </c>
      <c r="AB12" s="1">
        <f t="shared" si="4"/>
        <v>0</v>
      </c>
      <c r="AC12" s="1">
        <f t="shared" si="5"/>
        <v>0</v>
      </c>
      <c r="AD12" s="1">
        <f t="shared" si="6"/>
        <v>0</v>
      </c>
      <c r="AE12" s="1">
        <f t="shared" si="6"/>
        <v>0</v>
      </c>
      <c r="AF12" s="1">
        <f t="shared" si="6"/>
        <v>0</v>
      </c>
      <c r="AG12" s="1">
        <f aca="true" t="shared" si="10" ref="AG12:AG18">SUM(W12:AF12)</f>
        <v>0</v>
      </c>
      <c r="AH12" s="1">
        <f t="shared" si="7"/>
        <v>0</v>
      </c>
    </row>
    <row r="13" spans="1:34" ht="34.5" customHeight="1">
      <c r="A13" s="2">
        <f t="shared" si="0"/>
        <v>175</v>
      </c>
      <c r="B13" s="37"/>
      <c r="C13" s="46"/>
      <c r="D13" s="46"/>
      <c r="E13" s="128"/>
      <c r="F13" s="129"/>
      <c r="G13" s="39"/>
      <c r="H13" s="39"/>
      <c r="I13" s="130"/>
      <c r="J13" s="131"/>
      <c r="K13" s="128"/>
      <c r="L13" s="135"/>
      <c r="M13" s="129"/>
      <c r="N13" s="40"/>
      <c r="O13" s="38"/>
      <c r="P13" s="128"/>
      <c r="Q13" s="129"/>
      <c r="R13" s="78"/>
      <c r="S13" s="61">
        <f t="shared" si="8"/>
      </c>
      <c r="T13" s="62">
        <f t="shared" si="1"/>
      </c>
      <c r="U13" s="1">
        <f t="shared" si="2"/>
        <v>0</v>
      </c>
      <c r="V13" s="1">
        <f t="shared" si="9"/>
        <v>0</v>
      </c>
      <c r="W13" s="1">
        <f t="shared" si="3"/>
        <v>0</v>
      </c>
      <c r="X13" s="1">
        <f t="shared" si="3"/>
        <v>0</v>
      </c>
      <c r="Y13" s="1">
        <f t="shared" si="3"/>
        <v>0</v>
      </c>
      <c r="AA13" s="1">
        <f t="shared" si="4"/>
        <v>0</v>
      </c>
      <c r="AB13" s="1">
        <f t="shared" si="4"/>
        <v>0</v>
      </c>
      <c r="AC13" s="1">
        <f t="shared" si="5"/>
        <v>0</v>
      </c>
      <c r="AD13" s="1">
        <f t="shared" si="6"/>
        <v>0</v>
      </c>
      <c r="AE13" s="1">
        <f t="shared" si="6"/>
        <v>0</v>
      </c>
      <c r="AF13" s="1">
        <f t="shared" si="6"/>
        <v>0</v>
      </c>
      <c r="AG13" s="1">
        <f t="shared" si="10"/>
        <v>0</v>
      </c>
      <c r="AH13" s="1">
        <f t="shared" si="7"/>
        <v>0</v>
      </c>
    </row>
    <row r="14" spans="1:34" ht="34.5" customHeight="1">
      <c r="A14" s="2">
        <f t="shared" si="0"/>
        <v>176</v>
      </c>
      <c r="B14" s="37"/>
      <c r="C14" s="46"/>
      <c r="D14" s="46"/>
      <c r="E14" s="128"/>
      <c r="F14" s="129"/>
      <c r="G14" s="39"/>
      <c r="H14" s="39"/>
      <c r="I14" s="130"/>
      <c r="J14" s="131"/>
      <c r="K14" s="128"/>
      <c r="L14" s="135"/>
      <c r="M14" s="129"/>
      <c r="N14" s="40"/>
      <c r="O14" s="38"/>
      <c r="P14" s="128"/>
      <c r="Q14" s="129"/>
      <c r="R14" s="78"/>
      <c r="S14" s="61">
        <f t="shared" si="8"/>
      </c>
      <c r="T14" s="62">
        <f t="shared" si="1"/>
      </c>
      <c r="U14" s="1">
        <f t="shared" si="2"/>
        <v>0</v>
      </c>
      <c r="V14" s="1">
        <f t="shared" si="9"/>
        <v>0</v>
      </c>
      <c r="W14" s="1">
        <f t="shared" si="3"/>
        <v>0</v>
      </c>
      <c r="X14" s="1">
        <f t="shared" si="3"/>
        <v>0</v>
      </c>
      <c r="Y14" s="1">
        <f t="shared" si="3"/>
        <v>0</v>
      </c>
      <c r="AA14" s="1">
        <f t="shared" si="4"/>
        <v>0</v>
      </c>
      <c r="AB14" s="1">
        <f t="shared" si="4"/>
        <v>0</v>
      </c>
      <c r="AC14" s="1">
        <f t="shared" si="5"/>
        <v>0</v>
      </c>
      <c r="AD14" s="1">
        <f t="shared" si="6"/>
        <v>0</v>
      </c>
      <c r="AE14" s="1">
        <f t="shared" si="6"/>
        <v>0</v>
      </c>
      <c r="AF14" s="1">
        <f t="shared" si="6"/>
        <v>0</v>
      </c>
      <c r="AG14" s="1">
        <f t="shared" si="10"/>
        <v>0</v>
      </c>
      <c r="AH14" s="1">
        <f t="shared" si="7"/>
        <v>0</v>
      </c>
    </row>
    <row r="15" spans="1:34" ht="34.5" customHeight="1">
      <c r="A15" s="2">
        <f t="shared" si="0"/>
        <v>177</v>
      </c>
      <c r="B15" s="37"/>
      <c r="C15" s="46"/>
      <c r="D15" s="46"/>
      <c r="E15" s="128"/>
      <c r="F15" s="129"/>
      <c r="G15" s="39"/>
      <c r="H15" s="39"/>
      <c r="I15" s="130"/>
      <c r="J15" s="131"/>
      <c r="K15" s="128"/>
      <c r="L15" s="135"/>
      <c r="M15" s="129"/>
      <c r="N15" s="40"/>
      <c r="O15" s="38"/>
      <c r="P15" s="128"/>
      <c r="Q15" s="129"/>
      <c r="R15" s="78"/>
      <c r="S15" s="61">
        <f t="shared" si="8"/>
      </c>
      <c r="T15" s="62">
        <f t="shared" si="1"/>
      </c>
      <c r="U15" s="1">
        <f t="shared" si="2"/>
        <v>0</v>
      </c>
      <c r="V15" s="1">
        <f t="shared" si="9"/>
        <v>0</v>
      </c>
      <c r="W15" s="1">
        <f t="shared" si="3"/>
        <v>0</v>
      </c>
      <c r="X15" s="1">
        <f t="shared" si="3"/>
        <v>0</v>
      </c>
      <c r="Y15" s="1">
        <f t="shared" si="3"/>
        <v>0</v>
      </c>
      <c r="AA15" s="1">
        <f t="shared" si="4"/>
        <v>0</v>
      </c>
      <c r="AB15" s="1">
        <f t="shared" si="4"/>
        <v>0</v>
      </c>
      <c r="AC15" s="1">
        <f t="shared" si="5"/>
        <v>0</v>
      </c>
      <c r="AD15" s="1">
        <f t="shared" si="6"/>
        <v>0</v>
      </c>
      <c r="AE15" s="1">
        <f t="shared" si="6"/>
        <v>0</v>
      </c>
      <c r="AF15" s="1">
        <f t="shared" si="6"/>
        <v>0</v>
      </c>
      <c r="AG15" s="1">
        <f t="shared" si="10"/>
        <v>0</v>
      </c>
      <c r="AH15" s="1">
        <f t="shared" si="7"/>
        <v>0</v>
      </c>
    </row>
    <row r="16" spans="1:34" ht="34.5" customHeight="1">
      <c r="A16" s="2">
        <f t="shared" si="0"/>
        <v>178</v>
      </c>
      <c r="B16" s="37"/>
      <c r="C16" s="46"/>
      <c r="D16" s="46"/>
      <c r="E16" s="128"/>
      <c r="F16" s="129"/>
      <c r="G16" s="39"/>
      <c r="H16" s="39"/>
      <c r="I16" s="130"/>
      <c r="J16" s="131"/>
      <c r="K16" s="128"/>
      <c r="L16" s="135"/>
      <c r="M16" s="129"/>
      <c r="N16" s="40"/>
      <c r="O16" s="38"/>
      <c r="P16" s="128"/>
      <c r="Q16" s="129"/>
      <c r="R16" s="78"/>
      <c r="S16" s="61">
        <f t="shared" si="8"/>
      </c>
      <c r="T16" s="62">
        <f t="shared" si="1"/>
      </c>
      <c r="U16" s="1">
        <f t="shared" si="2"/>
        <v>0</v>
      </c>
      <c r="V16" s="1">
        <f t="shared" si="9"/>
        <v>0</v>
      </c>
      <c r="W16" s="1">
        <f t="shared" si="3"/>
        <v>0</v>
      </c>
      <c r="X16" s="1">
        <f t="shared" si="3"/>
        <v>0</v>
      </c>
      <c r="Y16" s="1">
        <f t="shared" si="3"/>
        <v>0</v>
      </c>
      <c r="AA16" s="1">
        <f t="shared" si="4"/>
        <v>0</v>
      </c>
      <c r="AB16" s="1">
        <f t="shared" si="4"/>
        <v>0</v>
      </c>
      <c r="AC16" s="1">
        <f t="shared" si="5"/>
        <v>0</v>
      </c>
      <c r="AD16" s="1">
        <f t="shared" si="6"/>
        <v>0</v>
      </c>
      <c r="AE16" s="1">
        <f t="shared" si="6"/>
        <v>0</v>
      </c>
      <c r="AF16" s="1">
        <f t="shared" si="6"/>
        <v>0</v>
      </c>
      <c r="AG16" s="1">
        <f t="shared" si="10"/>
        <v>0</v>
      </c>
      <c r="AH16" s="1">
        <f t="shared" si="7"/>
        <v>0</v>
      </c>
    </row>
    <row r="17" spans="1:34" ht="34.5" customHeight="1">
      <c r="A17" s="2">
        <f t="shared" si="0"/>
        <v>179</v>
      </c>
      <c r="B17" s="37"/>
      <c r="C17" s="46"/>
      <c r="D17" s="46"/>
      <c r="E17" s="128"/>
      <c r="F17" s="129"/>
      <c r="G17" s="39"/>
      <c r="H17" s="39"/>
      <c r="I17" s="130"/>
      <c r="J17" s="131"/>
      <c r="K17" s="128"/>
      <c r="L17" s="135"/>
      <c r="M17" s="129"/>
      <c r="N17" s="40"/>
      <c r="O17" s="38"/>
      <c r="P17" s="128"/>
      <c r="Q17" s="129"/>
      <c r="R17" s="78"/>
      <c r="S17" s="61">
        <f t="shared" si="8"/>
      </c>
      <c r="T17" s="62">
        <f t="shared" si="1"/>
      </c>
      <c r="U17" s="1">
        <f t="shared" si="2"/>
        <v>0</v>
      </c>
      <c r="V17" s="1">
        <f t="shared" si="9"/>
        <v>0</v>
      </c>
      <c r="W17" s="1">
        <f t="shared" si="3"/>
        <v>0</v>
      </c>
      <c r="X17" s="1">
        <f t="shared" si="3"/>
        <v>0</v>
      </c>
      <c r="Y17" s="1">
        <f t="shared" si="3"/>
        <v>0</v>
      </c>
      <c r="AA17" s="1">
        <f t="shared" si="4"/>
        <v>0</v>
      </c>
      <c r="AB17" s="1">
        <f t="shared" si="4"/>
        <v>0</v>
      </c>
      <c r="AC17" s="1">
        <f t="shared" si="5"/>
        <v>0</v>
      </c>
      <c r="AD17" s="1">
        <f t="shared" si="6"/>
        <v>0</v>
      </c>
      <c r="AE17" s="1">
        <f t="shared" si="6"/>
        <v>0</v>
      </c>
      <c r="AF17" s="1">
        <f t="shared" si="6"/>
        <v>0</v>
      </c>
      <c r="AG17" s="1">
        <f t="shared" si="10"/>
        <v>0</v>
      </c>
      <c r="AH17" s="1">
        <f t="shared" si="7"/>
        <v>0</v>
      </c>
    </row>
    <row r="18" spans="1:34" ht="34.5" customHeight="1" thickBot="1">
      <c r="A18" s="7">
        <f t="shared" si="0"/>
        <v>180</v>
      </c>
      <c r="B18" s="41"/>
      <c r="C18" s="47"/>
      <c r="D18" s="47"/>
      <c r="E18" s="288"/>
      <c r="F18" s="289"/>
      <c r="G18" s="43"/>
      <c r="H18" s="43"/>
      <c r="I18" s="290"/>
      <c r="J18" s="291"/>
      <c r="K18" s="288"/>
      <c r="L18" s="292"/>
      <c r="M18" s="289"/>
      <c r="N18" s="44"/>
      <c r="O18" s="42"/>
      <c r="P18" s="288"/>
      <c r="Q18" s="289"/>
      <c r="R18" s="78"/>
      <c r="S18" s="61">
        <f t="shared" si="8"/>
      </c>
      <c r="T18" s="62">
        <f t="shared" si="1"/>
      </c>
      <c r="U18" s="1">
        <f t="shared" si="2"/>
        <v>0</v>
      </c>
      <c r="V18" s="1">
        <f t="shared" si="9"/>
        <v>0</v>
      </c>
      <c r="W18" s="1">
        <f t="shared" si="3"/>
        <v>0</v>
      </c>
      <c r="X18" s="1">
        <f t="shared" si="3"/>
        <v>0</v>
      </c>
      <c r="Y18" s="1">
        <f t="shared" si="3"/>
        <v>0</v>
      </c>
      <c r="AA18" s="1">
        <f t="shared" si="4"/>
        <v>0</v>
      </c>
      <c r="AB18" s="1">
        <f t="shared" si="4"/>
        <v>0</v>
      </c>
      <c r="AC18" s="1">
        <f t="shared" si="5"/>
        <v>0</v>
      </c>
      <c r="AD18" s="1">
        <f t="shared" si="6"/>
        <v>0</v>
      </c>
      <c r="AE18" s="1">
        <f t="shared" si="6"/>
        <v>0</v>
      </c>
      <c r="AF18" s="1">
        <f t="shared" si="6"/>
        <v>0</v>
      </c>
      <c r="AG18" s="1">
        <f t="shared" si="10"/>
        <v>0</v>
      </c>
      <c r="AH18" s="1">
        <f t="shared" si="7"/>
        <v>0</v>
      </c>
    </row>
    <row r="19" spans="1:34" ht="14.25" customHeight="1" thickTop="1">
      <c r="A19" s="168" t="s">
        <v>19</v>
      </c>
      <c r="B19" s="164" t="s">
        <v>20</v>
      </c>
      <c r="C19" s="165"/>
      <c r="D19" s="182" t="s">
        <v>34</v>
      </c>
      <c r="E19" s="293" t="s">
        <v>36</v>
      </c>
      <c r="F19" s="294"/>
      <c r="G19" s="177">
        <v>0.18</v>
      </c>
      <c r="H19" s="178"/>
      <c r="I19" s="145" t="s">
        <v>37</v>
      </c>
      <c r="J19" s="146"/>
      <c r="K19" s="17">
        <v>0.22</v>
      </c>
      <c r="L19" s="145" t="s">
        <v>38</v>
      </c>
      <c r="M19" s="146"/>
      <c r="N19" s="17">
        <v>0.25</v>
      </c>
      <c r="O19" s="221" t="s">
        <v>39</v>
      </c>
      <c r="P19" s="221"/>
      <c r="Q19" s="222"/>
      <c r="R19" s="56" t="s">
        <v>53</v>
      </c>
      <c r="S19" s="57">
        <f>SUM(S9:S18)</f>
        <v>0</v>
      </c>
      <c r="V19" s="1">
        <f>SUM(V9:V18)</f>
        <v>0</v>
      </c>
      <c r="W19" s="1">
        <f aca="true" t="shared" si="11" ref="W19:AF19">SUM(W9:W18)</f>
        <v>0</v>
      </c>
      <c r="X19" s="1">
        <f t="shared" si="11"/>
        <v>0</v>
      </c>
      <c r="Y19" s="1">
        <f t="shared" si="11"/>
        <v>0</v>
      </c>
      <c r="Z19" s="1">
        <f t="shared" si="11"/>
        <v>0</v>
      </c>
      <c r="AA19" s="1">
        <f t="shared" si="11"/>
        <v>0</v>
      </c>
      <c r="AB19" s="1">
        <f t="shared" si="11"/>
        <v>0</v>
      </c>
      <c r="AC19" s="1">
        <f t="shared" si="11"/>
        <v>0</v>
      </c>
      <c r="AD19" s="1">
        <f t="shared" si="11"/>
        <v>0</v>
      </c>
      <c r="AE19" s="1">
        <f t="shared" si="11"/>
        <v>0</v>
      </c>
      <c r="AF19" s="1">
        <f t="shared" si="11"/>
        <v>0</v>
      </c>
      <c r="AG19" s="1">
        <f>SUM(W19:AF19)</f>
        <v>0</v>
      </c>
      <c r="AH19" s="1">
        <f>SUM(AH9:AH18)</f>
        <v>0</v>
      </c>
    </row>
    <row r="20" spans="1:19" ht="14.25" customHeight="1">
      <c r="A20" s="169"/>
      <c r="B20" s="166"/>
      <c r="C20" s="167"/>
      <c r="D20" s="183"/>
      <c r="E20" s="175" t="s">
        <v>44</v>
      </c>
      <c r="F20" s="176"/>
      <c r="G20" s="173" t="s">
        <v>45</v>
      </c>
      <c r="H20" s="174"/>
      <c r="I20" s="213"/>
      <c r="J20" s="28">
        <v>2</v>
      </c>
      <c r="K20" s="173" t="s">
        <v>40</v>
      </c>
      <c r="L20" s="174"/>
      <c r="M20" s="28">
        <v>3</v>
      </c>
      <c r="N20" s="173" t="s">
        <v>40</v>
      </c>
      <c r="O20" s="174"/>
      <c r="P20" s="213"/>
      <c r="Q20" s="28">
        <v>4</v>
      </c>
      <c r="R20" s="295" t="s">
        <v>33</v>
      </c>
      <c r="S20" s="211">
        <f>'Pagina 17'!T21+'Pagina 18'!S19</f>
        <v>0</v>
      </c>
    </row>
    <row r="21" spans="1:19" ht="14.25" customHeight="1">
      <c r="A21" s="169"/>
      <c r="B21" s="18" t="s">
        <v>68</v>
      </c>
      <c r="C21" s="19" t="s">
        <v>67</v>
      </c>
      <c r="D21" s="79">
        <f>'Pagina 1'!D22</f>
        <v>8</v>
      </c>
      <c r="E21" s="132">
        <v>8</v>
      </c>
      <c r="F21" s="133"/>
      <c r="G21" s="132">
        <f>ROUND(E21*(1-$G$19),2)</f>
        <v>6.56</v>
      </c>
      <c r="H21" s="134"/>
      <c r="I21" s="134"/>
      <c r="J21" s="80"/>
      <c r="K21" s="132">
        <f>ROUND(E21*(1-$K$19),2)</f>
        <v>6.24</v>
      </c>
      <c r="L21" s="134"/>
      <c r="M21" s="80"/>
      <c r="N21" s="132">
        <f>ROUND(E21*(1-$N$19),2)</f>
        <v>6</v>
      </c>
      <c r="O21" s="134"/>
      <c r="P21" s="134"/>
      <c r="Q21" s="80"/>
      <c r="R21" s="295"/>
      <c r="S21" s="211"/>
    </row>
    <row r="22" spans="1:28" ht="14.25" customHeight="1">
      <c r="A22" s="169"/>
      <c r="B22" s="18" t="s">
        <v>16</v>
      </c>
      <c r="C22" s="19" t="s">
        <v>66</v>
      </c>
      <c r="D22" s="79">
        <f>'Pagina 1'!D23</f>
        <v>12</v>
      </c>
      <c r="E22" s="132">
        <f>D22</f>
        <v>12</v>
      </c>
      <c r="F22" s="133"/>
      <c r="G22" s="132">
        <f>ROUND(E22*(1-$G$19),2)</f>
        <v>9.84</v>
      </c>
      <c r="H22" s="134"/>
      <c r="I22" s="134"/>
      <c r="J22" s="80"/>
      <c r="K22" s="132">
        <f>ROUND(E22*(1-$K$19),2)</f>
        <v>9.36</v>
      </c>
      <c r="L22" s="134"/>
      <c r="M22" s="80"/>
      <c r="N22" s="132">
        <f>ROUND(E22*(1-$N$19),2)</f>
        <v>9</v>
      </c>
      <c r="O22" s="134"/>
      <c r="P22" s="134"/>
      <c r="Q22" s="80"/>
      <c r="R22" s="296"/>
      <c r="S22" s="212"/>
      <c r="W22" s="1">
        <v>0</v>
      </c>
      <c r="X22" s="1" t="s">
        <v>15</v>
      </c>
      <c r="Y22" s="1" t="s">
        <v>18</v>
      </c>
      <c r="Z22" s="1" t="s">
        <v>17</v>
      </c>
      <c r="AA22" s="1" t="s">
        <v>16</v>
      </c>
      <c r="AB22" s="1" t="s">
        <v>68</v>
      </c>
    </row>
    <row r="23" spans="1:28" ht="14.25" customHeight="1">
      <c r="A23" s="169"/>
      <c r="B23" s="23" t="s">
        <v>17</v>
      </c>
      <c r="C23" s="19" t="s">
        <v>21</v>
      </c>
      <c r="D23" s="79">
        <f>'Pagina 1'!D24</f>
        <v>15</v>
      </c>
      <c r="E23" s="132">
        <f>D23</f>
        <v>15</v>
      </c>
      <c r="F23" s="133"/>
      <c r="G23" s="132">
        <f>ROUND(E23*(1-$G$19),2)</f>
        <v>12.3</v>
      </c>
      <c r="H23" s="134"/>
      <c r="I23" s="134"/>
      <c r="J23" s="80"/>
      <c r="K23" s="144">
        <f>ROUND(E23*(1-$K$19),2)</f>
        <v>11.7</v>
      </c>
      <c r="L23" s="132"/>
      <c r="M23" s="80"/>
      <c r="N23" s="132">
        <f>ROUND(E23*(1-$N$19),2)</f>
        <v>11.25</v>
      </c>
      <c r="O23" s="134"/>
      <c r="P23" s="134"/>
      <c r="Q23" s="80"/>
      <c r="R23" s="30" t="s">
        <v>49</v>
      </c>
      <c r="S23" s="54">
        <f>IF(C9&lt;&gt;"","18","")</f>
      </c>
      <c r="W23" s="1">
        <v>1</v>
      </c>
      <c r="X23" s="29">
        <v>23</v>
      </c>
      <c r="Y23" s="29">
        <v>20</v>
      </c>
      <c r="Z23" s="29">
        <v>13</v>
      </c>
      <c r="AA23" s="29">
        <v>11</v>
      </c>
      <c r="AB23" s="29">
        <v>8</v>
      </c>
    </row>
    <row r="24" spans="1:28" ht="14.25" customHeight="1">
      <c r="A24" s="169"/>
      <c r="B24" s="23" t="s">
        <v>18</v>
      </c>
      <c r="C24" s="19" t="s">
        <v>22</v>
      </c>
      <c r="D24" s="79">
        <f>'Pagina 1'!D25</f>
        <v>20</v>
      </c>
      <c r="E24" s="132">
        <f>D24</f>
        <v>20</v>
      </c>
      <c r="F24" s="133"/>
      <c r="G24" s="132">
        <f>ROUND(E24*(1-$G$19),2)</f>
        <v>16.4</v>
      </c>
      <c r="H24" s="134"/>
      <c r="I24" s="134"/>
      <c r="J24" s="80"/>
      <c r="K24" s="144">
        <f>ROUND(E24*(1-$K$19),2)</f>
        <v>15.6</v>
      </c>
      <c r="L24" s="132"/>
      <c r="M24" s="80"/>
      <c r="N24" s="132">
        <f>ROUND(E24*(1-$N$19),2)</f>
        <v>15</v>
      </c>
      <c r="O24" s="134"/>
      <c r="P24" s="134"/>
      <c r="Q24" s="80"/>
      <c r="R24" s="3" t="s">
        <v>47</v>
      </c>
      <c r="S24" s="6"/>
      <c r="W24" s="1">
        <v>2</v>
      </c>
      <c r="X24" s="29">
        <v>18.86</v>
      </c>
      <c r="Y24" s="29">
        <v>16.4</v>
      </c>
      <c r="Z24" s="29">
        <v>10.66</v>
      </c>
      <c r="AA24" s="29">
        <v>9.02</v>
      </c>
      <c r="AB24" s="29">
        <v>6.56</v>
      </c>
    </row>
    <row r="25" spans="1:28" ht="14.25" customHeight="1">
      <c r="A25" s="169"/>
      <c r="B25" s="23" t="s">
        <v>15</v>
      </c>
      <c r="C25" s="19" t="s">
        <v>23</v>
      </c>
      <c r="D25" s="79">
        <f>'Pagina 1'!D26</f>
        <v>25</v>
      </c>
      <c r="E25" s="132">
        <f>D25</f>
        <v>25</v>
      </c>
      <c r="F25" s="133"/>
      <c r="G25" s="132">
        <f>ROUND(E25*(1-$G$19),2)</f>
        <v>20.5</v>
      </c>
      <c r="H25" s="134"/>
      <c r="I25" s="134"/>
      <c r="J25" s="80"/>
      <c r="K25" s="144">
        <f>ROUND(E25*(1-$K$19),2)</f>
        <v>19.5</v>
      </c>
      <c r="L25" s="132"/>
      <c r="M25" s="80"/>
      <c r="N25" s="132">
        <f>ROUND(E25*(1-$N$19),2)</f>
        <v>18.75</v>
      </c>
      <c r="O25" s="134"/>
      <c r="P25" s="134"/>
      <c r="Q25" s="80"/>
      <c r="R25" s="3" t="s">
        <v>48</v>
      </c>
      <c r="S25" s="55">
        <f>IF(U9&lt;&gt;0,S23,"")</f>
      </c>
      <c r="W25" s="1">
        <v>3</v>
      </c>
      <c r="X25" s="29">
        <v>17.94</v>
      </c>
      <c r="Y25" s="29">
        <v>15.6</v>
      </c>
      <c r="Z25" s="29">
        <v>10.14</v>
      </c>
      <c r="AA25" s="29">
        <v>8.58</v>
      </c>
      <c r="AB25" s="29">
        <v>6.24</v>
      </c>
    </row>
    <row r="26" spans="1:28" ht="14.25" customHeight="1" thickBot="1">
      <c r="A26" s="170"/>
      <c r="B26" s="179" t="s">
        <v>50</v>
      </c>
      <c r="C26" s="180"/>
      <c r="D26" s="181"/>
      <c r="E26" s="171" t="str">
        <f>'Pagina 1'!E27:F27</f>
        <v>sotto i 30 aderenti</v>
      </c>
      <c r="F26" s="172"/>
      <c r="G26" s="143">
        <f>'Pagina 1'!G27:I27</f>
        <v>50</v>
      </c>
      <c r="H26" s="143"/>
      <c r="I26" s="143"/>
      <c r="J26" s="48"/>
      <c r="K26" s="171" t="str">
        <f>'Pagina 1'!K27:M27</f>
        <v>sopra i 30 aderenti</v>
      </c>
      <c r="L26" s="172"/>
      <c r="M26" s="172"/>
      <c r="N26" s="143">
        <f>'Pagina 1'!N27:P27</f>
        <v>100</v>
      </c>
      <c r="O26" s="143"/>
      <c r="P26" s="143"/>
      <c r="Q26" s="49"/>
      <c r="R26" s="31"/>
      <c r="S26" s="32"/>
      <c r="W26" s="1">
        <v>4</v>
      </c>
      <c r="X26" s="29">
        <v>17.25</v>
      </c>
      <c r="Y26" s="29">
        <v>15</v>
      </c>
      <c r="Z26" s="29">
        <v>9.75</v>
      </c>
      <c r="AA26" s="29">
        <v>8.25</v>
      </c>
      <c r="AB26" s="29">
        <v>6</v>
      </c>
    </row>
    <row r="27" ht="12" thickTop="1"/>
  </sheetData>
  <sheetProtection sheet="1" objects="1" scenarios="1" selectLockedCells="1"/>
  <mergeCells count="104">
    <mergeCell ref="K25:L25"/>
    <mergeCell ref="N25:P25"/>
    <mergeCell ref="B26:D26"/>
    <mergeCell ref="E26:F26"/>
    <mergeCell ref="G26:I26"/>
    <mergeCell ref="K26:M26"/>
    <mergeCell ref="N26:P26"/>
    <mergeCell ref="K23:L23"/>
    <mergeCell ref="N23:P23"/>
    <mergeCell ref="E24:F24"/>
    <mergeCell ref="G24:I24"/>
    <mergeCell ref="K24:L24"/>
    <mergeCell ref="N24:P24"/>
    <mergeCell ref="R20:R22"/>
    <mergeCell ref="S20:S22"/>
    <mergeCell ref="E22:F22"/>
    <mergeCell ref="G22:I22"/>
    <mergeCell ref="K22:L22"/>
    <mergeCell ref="N22:P22"/>
    <mergeCell ref="E21:F21"/>
    <mergeCell ref="G21:I21"/>
    <mergeCell ref="K21:L21"/>
    <mergeCell ref="N21:P21"/>
    <mergeCell ref="L19:M19"/>
    <mergeCell ref="O19:Q19"/>
    <mergeCell ref="E20:F20"/>
    <mergeCell ref="G20:I20"/>
    <mergeCell ref="K20:L20"/>
    <mergeCell ref="N20:P20"/>
    <mergeCell ref="A19:A26"/>
    <mergeCell ref="B19:C20"/>
    <mergeCell ref="D19:D20"/>
    <mergeCell ref="E19:F19"/>
    <mergeCell ref="G19:H19"/>
    <mergeCell ref="I19:J19"/>
    <mergeCell ref="E23:F23"/>
    <mergeCell ref="G23:I23"/>
    <mergeCell ref="E25:F25"/>
    <mergeCell ref="G25:I25"/>
    <mergeCell ref="E17:F17"/>
    <mergeCell ref="I17:J17"/>
    <mergeCell ref="K17:M17"/>
    <mergeCell ref="P17:Q17"/>
    <mergeCell ref="E18:F18"/>
    <mergeCell ref="I18:J18"/>
    <mergeCell ref="K18:M18"/>
    <mergeCell ref="P18:Q18"/>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K9:M9"/>
    <mergeCell ref="P9:Q9"/>
    <mergeCell ref="E10:F10"/>
    <mergeCell ref="I10:J10"/>
    <mergeCell ref="K10:M10"/>
    <mergeCell ref="P10:Q10"/>
    <mergeCell ref="D3:D5"/>
    <mergeCell ref="E3:F5"/>
    <mergeCell ref="G3:G7"/>
    <mergeCell ref="E8:F8"/>
    <mergeCell ref="I8:J8"/>
    <mergeCell ref="E9:F9"/>
    <mergeCell ref="I9:J9"/>
    <mergeCell ref="A1:A7"/>
    <mergeCell ref="B1:B7"/>
    <mergeCell ref="E1:F1"/>
    <mergeCell ref="G1:O1"/>
    <mergeCell ref="P1:S1"/>
    <mergeCell ref="E2:F2"/>
    <mergeCell ref="G2:N2"/>
    <mergeCell ref="R3:R7"/>
    <mergeCell ref="S3:S7"/>
    <mergeCell ref="D6:D7"/>
    <mergeCell ref="O2:Q2"/>
    <mergeCell ref="R2:S2"/>
    <mergeCell ref="C3:C5"/>
    <mergeCell ref="H3:H7"/>
    <mergeCell ref="I3:J7"/>
    <mergeCell ref="K3:Q5"/>
    <mergeCell ref="E6:F7"/>
    <mergeCell ref="K6:N7"/>
    <mergeCell ref="O6:O7"/>
    <mergeCell ref="P6:Q7"/>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2.xml><?xml version="1.0" encoding="utf-8"?>
<worksheet xmlns="http://schemas.openxmlformats.org/spreadsheetml/2006/main" xmlns:r="http://schemas.openxmlformats.org/officeDocument/2006/relationships">
  <dimension ref="A1:AJ27"/>
  <sheetViews>
    <sheetView tabSelected="1" zoomScale="80" zoomScaleNormal="80" zoomScalePageLayoutView="0" workbookViewId="0" topLeftCell="A1">
      <selection activeCell="G2" sqref="G2:N2"/>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customWidth="1"/>
    <col min="21" max="21" width="15.875" style="1" customWidth="1"/>
    <col min="22" max="22" width="10.00390625" style="1" bestFit="1" customWidth="1"/>
    <col min="23" max="23" width="2.75390625" style="1" customWidth="1"/>
    <col min="24" max="25" width="2.50390625" style="1" bestFit="1" customWidth="1"/>
    <col min="26" max="26" width="4.50390625" style="1" bestFit="1" customWidth="1"/>
    <col min="27" max="30" width="4.375" style="1" bestFit="1" customWidth="1"/>
    <col min="31" max="34" width="2.50390625" style="1" bestFit="1" customWidth="1"/>
    <col min="35" max="35" width="2.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157"/>
      <c r="H1" s="158"/>
      <c r="I1" s="158"/>
      <c r="J1" s="158"/>
      <c r="K1" s="158"/>
      <c r="L1" s="158"/>
      <c r="M1" s="158"/>
      <c r="N1" s="158"/>
      <c r="O1" s="159"/>
      <c r="P1" s="150" t="s">
        <v>2</v>
      </c>
      <c r="Q1" s="151"/>
      <c r="R1" s="152"/>
      <c r="S1" s="152"/>
      <c r="T1" s="153"/>
    </row>
    <row r="2" spans="1:20" ht="24" customHeight="1">
      <c r="A2" s="185"/>
      <c r="B2" s="188"/>
      <c r="C2" s="25" t="s">
        <v>3</v>
      </c>
      <c r="D2" s="27">
        <v>462</v>
      </c>
      <c r="E2" s="141" t="s">
        <v>14</v>
      </c>
      <c r="F2" s="142"/>
      <c r="G2" s="154" t="s">
        <v>4</v>
      </c>
      <c r="H2" s="155"/>
      <c r="I2" s="155"/>
      <c r="J2" s="155"/>
      <c r="K2" s="155"/>
      <c r="L2" s="155"/>
      <c r="M2" s="155"/>
      <c r="N2" s="156"/>
      <c r="O2" s="147" t="s">
        <v>35</v>
      </c>
      <c r="P2" s="148"/>
      <c r="Q2" s="149"/>
      <c r="R2" s="136">
        <f>IF(T10="",0,IF('Pagina 4'!W10=0,50,100))</f>
        <v>0</v>
      </c>
      <c r="S2" s="137"/>
      <c r="T2" s="138"/>
    </row>
    <row r="3" spans="1:22"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c r="V3" s="84"/>
    </row>
    <row r="4" spans="1:22" ht="13.5" customHeight="1">
      <c r="A4" s="185"/>
      <c r="B4" s="188"/>
      <c r="C4" s="199"/>
      <c r="D4" s="193"/>
      <c r="E4" s="196"/>
      <c r="F4" s="197"/>
      <c r="G4" s="163"/>
      <c r="H4" s="163"/>
      <c r="I4" s="203"/>
      <c r="J4" s="204"/>
      <c r="K4" s="227"/>
      <c r="L4" s="228"/>
      <c r="M4" s="228"/>
      <c r="N4" s="228"/>
      <c r="O4" s="228"/>
      <c r="P4" s="228"/>
      <c r="Q4" s="229"/>
      <c r="R4" s="161"/>
      <c r="S4" s="161"/>
      <c r="T4" s="215"/>
      <c r="V4" s="84"/>
    </row>
    <row r="5" spans="1:22" ht="13.5" customHeight="1">
      <c r="A5" s="185"/>
      <c r="B5" s="188"/>
      <c r="C5" s="199"/>
      <c r="D5" s="193"/>
      <c r="E5" s="196"/>
      <c r="F5" s="197"/>
      <c r="G5" s="163"/>
      <c r="H5" s="163"/>
      <c r="I5" s="203"/>
      <c r="J5" s="204"/>
      <c r="K5" s="230"/>
      <c r="L5" s="231"/>
      <c r="M5" s="231"/>
      <c r="N5" s="231"/>
      <c r="O5" s="231"/>
      <c r="P5" s="231"/>
      <c r="Q5" s="232"/>
      <c r="R5" s="161"/>
      <c r="S5" s="161"/>
      <c r="T5" s="215"/>
      <c r="V5" s="84"/>
    </row>
    <row r="6" spans="1:22" ht="13.5" customHeight="1">
      <c r="A6" s="185"/>
      <c r="B6" s="188"/>
      <c r="C6" s="199"/>
      <c r="D6" s="190">
        <f>IF(OR(Z7=1,Z8=1,AJ20&lt;&gt;0),"ATTENZIONE : ","")</f>
      </c>
      <c r="E6" s="217">
        <f>IF(Z7=1,"IL FOGLIO PRECEDENTE NON E' STATO COMPLETATO!",IF(Z8=1,"OCCORRE INSERIRE TUTTI I DATI RICHIESTI!",""))</f>
      </c>
      <c r="F6" s="218"/>
      <c r="G6" s="163"/>
      <c r="H6" s="163"/>
      <c r="I6" s="203"/>
      <c r="J6" s="204"/>
      <c r="K6" s="223" t="s">
        <v>42</v>
      </c>
      <c r="L6" s="223"/>
      <c r="M6" s="223"/>
      <c r="N6" s="223"/>
      <c r="O6" s="223" t="s">
        <v>13</v>
      </c>
      <c r="P6" s="223" t="s">
        <v>14</v>
      </c>
      <c r="Q6" s="223"/>
      <c r="R6" s="161"/>
      <c r="S6" s="161"/>
      <c r="T6" s="215"/>
      <c r="V6" s="84"/>
    </row>
    <row r="7" spans="1:26" ht="13.5" customHeight="1">
      <c r="A7" s="185"/>
      <c r="B7" s="188"/>
      <c r="C7" s="199"/>
      <c r="D7" s="190"/>
      <c r="E7" s="217"/>
      <c r="F7" s="218"/>
      <c r="G7" s="163"/>
      <c r="H7" s="163"/>
      <c r="I7" s="203"/>
      <c r="J7" s="204"/>
      <c r="K7" s="223"/>
      <c r="L7" s="223"/>
      <c r="M7" s="223"/>
      <c r="N7" s="223"/>
      <c r="O7" s="223"/>
      <c r="P7" s="223"/>
      <c r="Q7" s="223"/>
      <c r="R7" s="161"/>
      <c r="S7" s="161"/>
      <c r="T7" s="215"/>
      <c r="V7" s="84"/>
      <c r="Z7" s="1">
        <f>IF(AND(X20&gt;0,'Pagina 1'!X20&lt;&gt;10),1,0)</f>
        <v>0</v>
      </c>
    </row>
    <row r="8" spans="1:26" ht="11.25" customHeight="1">
      <c r="A8" s="186"/>
      <c r="B8" s="189"/>
      <c r="C8" s="200"/>
      <c r="D8" s="191"/>
      <c r="E8" s="219"/>
      <c r="F8" s="220"/>
      <c r="G8" s="163"/>
      <c r="H8" s="163"/>
      <c r="I8" s="205"/>
      <c r="J8" s="206"/>
      <c r="K8" s="223"/>
      <c r="L8" s="223"/>
      <c r="M8" s="223"/>
      <c r="N8" s="223"/>
      <c r="O8" s="223"/>
      <c r="P8" s="223"/>
      <c r="Q8" s="223"/>
      <c r="R8" s="162"/>
      <c r="S8" s="162"/>
      <c r="T8" s="216"/>
      <c r="V8" s="85"/>
      <c r="Z8" s="1">
        <f>IF(AND(AI20&lt;90,X20=10),1,0)</f>
        <v>0</v>
      </c>
    </row>
    <row r="9" spans="1:22" ht="30" customHeight="1">
      <c r="A9" s="8" t="s">
        <v>32</v>
      </c>
      <c r="B9" s="9" t="s">
        <v>18</v>
      </c>
      <c r="C9" s="96" t="s">
        <v>27</v>
      </c>
      <c r="D9" s="96" t="s">
        <v>28</v>
      </c>
      <c r="E9" s="207" t="s">
        <v>29</v>
      </c>
      <c r="F9" s="208"/>
      <c r="G9" s="97" t="s">
        <v>30</v>
      </c>
      <c r="H9" s="97" t="s">
        <v>17</v>
      </c>
      <c r="I9" s="209">
        <v>31085</v>
      </c>
      <c r="J9" s="210"/>
      <c r="K9" s="98" t="s">
        <v>12</v>
      </c>
      <c r="L9" s="99" t="s">
        <v>31</v>
      </c>
      <c r="M9" s="99"/>
      <c r="N9" s="100">
        <v>1</v>
      </c>
      <c r="O9" s="96">
        <v>62100</v>
      </c>
      <c r="P9" s="98" t="s">
        <v>4</v>
      </c>
      <c r="Q9" s="101"/>
      <c r="R9" s="102" t="s">
        <v>95</v>
      </c>
      <c r="S9" s="103"/>
      <c r="T9" s="5">
        <f>IF(AND(B9&lt;&gt;"A",B9&lt;&gt;"G",B9&lt;&gt;"P",B9&lt;&gt;"R",B9&lt;&gt;"S"),"",IF(AND(R9="S",OR(S9=1,S9=2,S9=3)),HLOOKUP(B9,$Y$23:$AD$27,S9+1),IF(R9="N",HLOOKUP(B9,$Y$23:$AD$27,2),"ERRORE")))</f>
        <v>20</v>
      </c>
      <c r="U9" s="62">
        <f aca="true" t="shared" si="0" ref="U9:U19">IF(AND(B9="",T9="",AI9&lt;&gt;0),"Completa i dati!",IF(AND(B9&lt;&gt;"",T9=""),"Indica il settore: 'A', 'G', 'P', 'R', 'S'!",IF(OR(T(T9)="ERRORE",AND(R9="S",S9=1),S9&gt;3),"Verifica nucleo familiare!","")))</f>
      </c>
      <c r="V9" s="85"/>
    </row>
    <row r="10" spans="1:36" ht="34.5" customHeight="1">
      <c r="A10" s="4">
        <v>1</v>
      </c>
      <c r="B10" s="37"/>
      <c r="C10" s="46"/>
      <c r="D10" s="46"/>
      <c r="E10" s="128"/>
      <c r="F10" s="129"/>
      <c r="G10" s="39"/>
      <c r="H10" s="39"/>
      <c r="I10" s="130"/>
      <c r="J10" s="131"/>
      <c r="K10" s="128"/>
      <c r="L10" s="135"/>
      <c r="M10" s="129"/>
      <c r="N10" s="40"/>
      <c r="O10" s="38"/>
      <c r="P10" s="128"/>
      <c r="Q10" s="129"/>
      <c r="R10" s="78"/>
      <c r="S10" s="91"/>
      <c r="T10" s="104">
        <f>IF(AND(B10&lt;&gt;"A",B10&lt;&gt;"G",B10&lt;&gt;"P",B10&lt;&gt;"R",B10&lt;&gt;"S"),"",IF(AND(R10="S",OR(S10=1,S10=2,S10=3)),HLOOKUP(B10,$Y$23:$AD$27,S10+1),IF(R10="N",HLOOKUP(B10,$Y$23:$AD$27,2),"ERRORE")))</f>
      </c>
      <c r="U10" s="62">
        <f t="shared" si="0"/>
      </c>
      <c r="V10" s="82">
        <f>IF(T10="","",T10)</f>
      </c>
      <c r="W10" s="1">
        <f aca="true" t="shared" si="1" ref="W10:W19">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2" ref="A11:A19">A10+1</f>
        <v>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t="shared" si="1"/>
        <v>0</v>
      </c>
      <c r="X11" s="1">
        <f>IF(T11&lt;&gt;"",1,0)</f>
        <v>0</v>
      </c>
      <c r="Y11" s="1">
        <f>IF(C11&lt;&gt;"",1,0)</f>
        <v>0</v>
      </c>
      <c r="Z11" s="1">
        <f aca="true" t="shared" si="3" ref="Y11:AA19">IF(D11&lt;&gt;"",1,0)</f>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2"/>
        <v>3</v>
      </c>
      <c r="B12" s="37"/>
      <c r="C12" s="46"/>
      <c r="D12" s="46"/>
      <c r="E12" s="128"/>
      <c r="F12" s="129"/>
      <c r="G12" s="39"/>
      <c r="H12" s="39"/>
      <c r="I12" s="130"/>
      <c r="J12" s="131"/>
      <c r="K12" s="128"/>
      <c r="L12" s="135"/>
      <c r="M12" s="129"/>
      <c r="N12" s="40"/>
      <c r="O12" s="38"/>
      <c r="P12" s="128"/>
      <c r="Q12" s="129"/>
      <c r="R12" s="78"/>
      <c r="S12" s="91"/>
      <c r="T12" s="61">
        <f aca="true" t="shared" si="8" ref="T12:T19">IF(AND(B12&lt;&gt;"A",B12&lt;&gt;"G",B12&lt;&gt;"P",B12&lt;&gt;"R",B12&lt;&gt;"S"),"",IF(AND(R12="S",OR(S12=1,S12=2,S12=3)),HLOOKUP(B12,$Y$23:$AD$27,S12+1),IF(R12="N",HLOOKUP(B12,$Y$23:$AD$27,2),"ERRORE")))</f>
      </c>
      <c r="U12" s="62">
        <f t="shared" si="0"/>
      </c>
      <c r="V12" s="82">
        <f>IF(T12="","",T12+V11)</f>
      </c>
      <c r="W12" s="1">
        <f t="shared" si="1"/>
        <v>0</v>
      </c>
      <c r="X12" s="1">
        <f aca="true" t="shared" si="9"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IF(P12&lt;&gt;"",1,0)</f>
        <v>0</v>
      </c>
      <c r="AI12" s="1">
        <f>SUM(Y12:AH12)</f>
        <v>0</v>
      </c>
      <c r="AJ12" s="1">
        <f t="shared" si="7"/>
        <v>0</v>
      </c>
    </row>
    <row r="13" spans="1:36" ht="34.5" customHeight="1">
      <c r="A13" s="2">
        <f t="shared" si="2"/>
        <v>4</v>
      </c>
      <c r="B13" s="37"/>
      <c r="C13" s="46"/>
      <c r="D13" s="46"/>
      <c r="E13" s="128"/>
      <c r="F13" s="129"/>
      <c r="G13" s="39"/>
      <c r="H13" s="39"/>
      <c r="I13" s="130"/>
      <c r="J13" s="131"/>
      <c r="K13" s="128"/>
      <c r="L13" s="135"/>
      <c r="M13" s="129"/>
      <c r="N13" s="40"/>
      <c r="O13" s="38"/>
      <c r="P13" s="128"/>
      <c r="Q13" s="129"/>
      <c r="R13" s="78"/>
      <c r="S13" s="91"/>
      <c r="T13" s="61">
        <f t="shared" si="8"/>
      </c>
      <c r="U13" s="62">
        <f t="shared" si="0"/>
      </c>
      <c r="V13" s="82">
        <f aca="true" t="shared" si="10" ref="V13:V19">IF(T13="","",T13+V12)</f>
      </c>
      <c r="W13" s="1">
        <f t="shared" si="1"/>
        <v>0</v>
      </c>
      <c r="X13" s="1">
        <f t="shared" si="9"/>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1" ref="AI13:AI19">SUM(Y13:AH13)</f>
        <v>0</v>
      </c>
      <c r="AJ13" s="1">
        <f t="shared" si="7"/>
        <v>0</v>
      </c>
    </row>
    <row r="14" spans="1:36" ht="34.5" customHeight="1">
      <c r="A14" s="2">
        <f t="shared" si="2"/>
        <v>5</v>
      </c>
      <c r="B14" s="37"/>
      <c r="C14" s="46"/>
      <c r="D14" s="46"/>
      <c r="E14" s="128"/>
      <c r="F14" s="129"/>
      <c r="G14" s="39"/>
      <c r="H14" s="39"/>
      <c r="I14" s="130"/>
      <c r="J14" s="131"/>
      <c r="K14" s="128"/>
      <c r="L14" s="135"/>
      <c r="M14" s="129"/>
      <c r="N14" s="40"/>
      <c r="O14" s="38"/>
      <c r="P14" s="128"/>
      <c r="Q14" s="129"/>
      <c r="R14" s="78"/>
      <c r="S14" s="91"/>
      <c r="T14" s="61">
        <f t="shared" si="8"/>
      </c>
      <c r="U14" s="62">
        <f t="shared" si="0"/>
      </c>
      <c r="V14" s="82">
        <f t="shared" si="10"/>
      </c>
      <c r="W14" s="1">
        <f t="shared" si="1"/>
        <v>0</v>
      </c>
      <c r="X14" s="1">
        <f t="shared" si="9"/>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1"/>
        <v>0</v>
      </c>
      <c r="AJ14" s="1">
        <f t="shared" si="7"/>
        <v>0</v>
      </c>
    </row>
    <row r="15" spans="1:36" ht="34.5" customHeight="1">
      <c r="A15" s="2">
        <f t="shared" si="2"/>
        <v>6</v>
      </c>
      <c r="B15" s="37"/>
      <c r="C15" s="46"/>
      <c r="D15" s="46"/>
      <c r="E15" s="128"/>
      <c r="F15" s="129"/>
      <c r="G15" s="39"/>
      <c r="H15" s="39"/>
      <c r="I15" s="130"/>
      <c r="J15" s="131"/>
      <c r="K15" s="128"/>
      <c r="L15" s="135"/>
      <c r="M15" s="129"/>
      <c r="N15" s="40"/>
      <c r="O15" s="38"/>
      <c r="P15" s="128"/>
      <c r="Q15" s="129"/>
      <c r="R15" s="78"/>
      <c r="S15" s="91"/>
      <c r="T15" s="61">
        <f t="shared" si="8"/>
      </c>
      <c r="U15" s="62">
        <f t="shared" si="0"/>
      </c>
      <c r="V15" s="82">
        <f t="shared" si="10"/>
      </c>
      <c r="W15" s="1">
        <f t="shared" si="1"/>
        <v>0</v>
      </c>
      <c r="X15" s="1">
        <f t="shared" si="9"/>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1"/>
        <v>0</v>
      </c>
      <c r="AJ15" s="1">
        <f t="shared" si="7"/>
        <v>0</v>
      </c>
    </row>
    <row r="16" spans="1:36" ht="34.5" customHeight="1">
      <c r="A16" s="2">
        <f t="shared" si="2"/>
        <v>7</v>
      </c>
      <c r="B16" s="37"/>
      <c r="C16" s="46"/>
      <c r="D16" s="46"/>
      <c r="E16" s="128"/>
      <c r="F16" s="129"/>
      <c r="G16" s="39"/>
      <c r="H16" s="39"/>
      <c r="I16" s="130"/>
      <c r="J16" s="131"/>
      <c r="K16" s="128"/>
      <c r="L16" s="135"/>
      <c r="M16" s="129"/>
      <c r="N16" s="40"/>
      <c r="O16" s="38"/>
      <c r="P16" s="128"/>
      <c r="Q16" s="129"/>
      <c r="R16" s="78"/>
      <c r="S16" s="91"/>
      <c r="T16" s="61">
        <f t="shared" si="8"/>
      </c>
      <c r="U16" s="62">
        <f t="shared" si="0"/>
      </c>
      <c r="V16" s="82">
        <f t="shared" si="10"/>
      </c>
      <c r="W16" s="1">
        <f t="shared" si="1"/>
        <v>0</v>
      </c>
      <c r="X16" s="1">
        <f t="shared" si="9"/>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1"/>
        <v>0</v>
      </c>
      <c r="AJ16" s="1">
        <f t="shared" si="7"/>
        <v>0</v>
      </c>
    </row>
    <row r="17" spans="1:36" ht="34.5" customHeight="1">
      <c r="A17" s="2">
        <f t="shared" si="2"/>
        <v>8</v>
      </c>
      <c r="B17" s="37"/>
      <c r="C17" s="46"/>
      <c r="D17" s="46"/>
      <c r="E17" s="128"/>
      <c r="F17" s="129"/>
      <c r="G17" s="39"/>
      <c r="H17" s="39"/>
      <c r="I17" s="130"/>
      <c r="J17" s="131"/>
      <c r="K17" s="128"/>
      <c r="L17" s="135"/>
      <c r="M17" s="129"/>
      <c r="N17" s="40"/>
      <c r="O17" s="38"/>
      <c r="P17" s="128"/>
      <c r="Q17" s="129"/>
      <c r="R17" s="78"/>
      <c r="S17" s="91"/>
      <c r="T17" s="61">
        <f t="shared" si="8"/>
      </c>
      <c r="U17" s="62">
        <f t="shared" si="0"/>
      </c>
      <c r="V17" s="82">
        <f t="shared" si="10"/>
      </c>
      <c r="W17" s="1">
        <f t="shared" si="1"/>
        <v>0</v>
      </c>
      <c r="X17" s="1">
        <f t="shared" si="9"/>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1"/>
        <v>0</v>
      </c>
      <c r="AJ17" s="1">
        <f t="shared" si="7"/>
        <v>0</v>
      </c>
    </row>
    <row r="18" spans="1:36" ht="34.5" customHeight="1">
      <c r="A18" s="2">
        <f t="shared" si="2"/>
        <v>9</v>
      </c>
      <c r="B18" s="37"/>
      <c r="C18" s="46"/>
      <c r="D18" s="46"/>
      <c r="E18" s="128"/>
      <c r="F18" s="129"/>
      <c r="G18" s="39"/>
      <c r="H18" s="39"/>
      <c r="I18" s="130"/>
      <c r="J18" s="131"/>
      <c r="K18" s="128"/>
      <c r="L18" s="135"/>
      <c r="M18" s="129"/>
      <c r="N18" s="40"/>
      <c r="O18" s="38"/>
      <c r="P18" s="128"/>
      <c r="Q18" s="129"/>
      <c r="R18" s="78"/>
      <c r="S18" s="91"/>
      <c r="T18" s="61">
        <f t="shared" si="8"/>
      </c>
      <c r="U18" s="62">
        <f t="shared" si="0"/>
      </c>
      <c r="V18" s="82">
        <f t="shared" si="10"/>
      </c>
      <c r="W18" s="1">
        <f t="shared" si="1"/>
        <v>0</v>
      </c>
      <c r="X18" s="1">
        <f t="shared" si="9"/>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1"/>
        <v>0</v>
      </c>
      <c r="AJ18" s="1">
        <f t="shared" si="7"/>
        <v>0</v>
      </c>
    </row>
    <row r="19" spans="1:36" ht="34.5" customHeight="1" thickBot="1">
      <c r="A19" s="7">
        <f t="shared" si="2"/>
        <v>10</v>
      </c>
      <c r="B19" s="37"/>
      <c r="C19" s="46"/>
      <c r="D19" s="46"/>
      <c r="E19" s="128"/>
      <c r="F19" s="129"/>
      <c r="G19" s="39"/>
      <c r="H19" s="39"/>
      <c r="I19" s="130"/>
      <c r="J19" s="131"/>
      <c r="K19" s="128"/>
      <c r="L19" s="135"/>
      <c r="M19" s="129"/>
      <c r="N19" s="40"/>
      <c r="O19" s="38"/>
      <c r="P19" s="128"/>
      <c r="Q19" s="129"/>
      <c r="R19" s="78"/>
      <c r="S19" s="91"/>
      <c r="T19" s="61">
        <f t="shared" si="8"/>
      </c>
      <c r="U19" s="62">
        <f t="shared" si="0"/>
      </c>
      <c r="V19" s="82">
        <f t="shared" si="10"/>
      </c>
      <c r="W19" s="1">
        <f t="shared" si="1"/>
        <v>0</v>
      </c>
      <c r="X19" s="1">
        <f t="shared" si="9"/>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1"/>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V20" s="83"/>
      <c r="X20" s="1">
        <f>SUM(X10:X19)</f>
        <v>0</v>
      </c>
      <c r="Y20" s="1">
        <f aca="true" t="shared" si="12" ref="Y20:AJ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 t="shared" si="12"/>
        <v>0</v>
      </c>
    </row>
    <row r="21" spans="1:22"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R2+T20</f>
        <v>0</v>
      </c>
      <c r="V21" s="81"/>
    </row>
    <row r="22" spans="1:22" ht="14.25" customHeight="1">
      <c r="A22" s="169"/>
      <c r="B22" s="18" t="s">
        <v>88</v>
      </c>
      <c r="C22" s="19" t="s">
        <v>67</v>
      </c>
      <c r="D22" s="52">
        <v>8</v>
      </c>
      <c r="E22" s="132">
        <v>8</v>
      </c>
      <c r="F22" s="133"/>
      <c r="G22" s="132">
        <f>ROUND(E22*(1-$G$20),2)</f>
        <v>6.8</v>
      </c>
      <c r="H22" s="134"/>
      <c r="I22" s="134"/>
      <c r="J22" s="53"/>
      <c r="K22" s="132">
        <v>0</v>
      </c>
      <c r="L22" s="134"/>
      <c r="M22" s="53"/>
      <c r="N22" s="242"/>
      <c r="O22" s="243"/>
      <c r="P22" s="243"/>
      <c r="Q22" s="244"/>
      <c r="R22" s="235"/>
      <c r="S22" s="236"/>
      <c r="T22" s="211"/>
      <c r="V22" s="81"/>
    </row>
    <row r="23" spans="1:30" ht="14.25" customHeight="1">
      <c r="A23" s="169"/>
      <c r="B23" s="18" t="s">
        <v>16</v>
      </c>
      <c r="C23" s="19" t="s">
        <v>66</v>
      </c>
      <c r="D23" s="51">
        <v>12</v>
      </c>
      <c r="E23" s="132">
        <f>D23</f>
        <v>12</v>
      </c>
      <c r="F23" s="133"/>
      <c r="G23" s="132">
        <f>ROUND(E23*(1-$G$20),2)</f>
        <v>10.2</v>
      </c>
      <c r="H23" s="134"/>
      <c r="I23" s="134"/>
      <c r="J23" s="50"/>
      <c r="K23" s="132">
        <v>0</v>
      </c>
      <c r="L23" s="134"/>
      <c r="M23" s="50"/>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20">
        <v>15</v>
      </c>
      <c r="E24" s="132">
        <f>D24</f>
        <v>15</v>
      </c>
      <c r="F24" s="133"/>
      <c r="G24" s="132">
        <f>ROUND(E24*(1-$G$20),2)</f>
        <v>12.75</v>
      </c>
      <c r="H24" s="134"/>
      <c r="I24" s="134"/>
      <c r="J24" s="22"/>
      <c r="K24" s="144">
        <v>0</v>
      </c>
      <c r="L24" s="132"/>
      <c r="M24" s="22"/>
      <c r="N24" s="242"/>
      <c r="O24" s="243"/>
      <c r="P24" s="243"/>
      <c r="Q24" s="244"/>
      <c r="R24" s="30" t="s">
        <v>110</v>
      </c>
      <c r="S24" s="93"/>
      <c r="T24" s="54">
        <f>IF(C10&lt;&gt;"","1","")</f>
      </c>
      <c r="Y24" s="1">
        <v>1</v>
      </c>
      <c r="Z24" s="29">
        <f>D26</f>
        <v>25</v>
      </c>
      <c r="AA24" s="29">
        <f>D25</f>
        <v>20</v>
      </c>
      <c r="AB24" s="29">
        <f>D24</f>
        <v>15</v>
      </c>
      <c r="AC24" s="29">
        <f>D23</f>
        <v>12</v>
      </c>
      <c r="AD24" s="29">
        <f>D22</f>
        <v>8</v>
      </c>
    </row>
    <row r="25" spans="1:30" ht="14.25" customHeight="1">
      <c r="A25" s="169"/>
      <c r="B25" s="23" t="s">
        <v>18</v>
      </c>
      <c r="C25" s="19" t="s">
        <v>22</v>
      </c>
      <c r="D25" s="20">
        <v>20</v>
      </c>
      <c r="E25" s="132">
        <f>D25</f>
        <v>20</v>
      </c>
      <c r="F25" s="133"/>
      <c r="G25" s="132">
        <f>ROUND(E25*(1-$G$20),2)</f>
        <v>17</v>
      </c>
      <c r="H25" s="134"/>
      <c r="I25" s="134"/>
      <c r="J25" s="22"/>
      <c r="K25" s="144">
        <v>0</v>
      </c>
      <c r="L25" s="132"/>
      <c r="M25" s="22"/>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21">
        <v>25</v>
      </c>
      <c r="E26" s="132">
        <f>D26</f>
        <v>25</v>
      </c>
      <c r="F26" s="133"/>
      <c r="G26" s="132">
        <f>ROUND(E26*(1-$G$20),2)</f>
        <v>21.25</v>
      </c>
      <c r="H26" s="134"/>
      <c r="I26" s="134"/>
      <c r="J26" s="22"/>
      <c r="K26" s="144">
        <v>0</v>
      </c>
      <c r="L26" s="132"/>
      <c r="M26" s="22"/>
      <c r="N26" s="245"/>
      <c r="O26" s="246"/>
      <c r="P26" s="246"/>
      <c r="Q26" s="247"/>
      <c r="R26" s="3" t="s">
        <v>111</v>
      </c>
      <c r="S26" s="94"/>
      <c r="T26" s="112">
        <f>IF(W10=0,"",IF('Pagina 2'!T26="",T24,'Pagina 2'!T26))</f>
      </c>
      <c r="Y26" s="1">
        <v>3</v>
      </c>
      <c r="Z26" s="29">
        <f>K26</f>
        <v>0</v>
      </c>
      <c r="AA26" s="29">
        <f>K25</f>
        <v>0</v>
      </c>
      <c r="AB26" s="29">
        <f>K24</f>
        <v>0</v>
      </c>
      <c r="AC26" s="29">
        <f>K23</f>
        <v>0</v>
      </c>
      <c r="AD26" s="29">
        <f>K22</f>
        <v>0</v>
      </c>
    </row>
    <row r="27" spans="1:30" ht="14.25" customHeight="1" thickBot="1">
      <c r="A27" s="170"/>
      <c r="B27" s="179" t="s">
        <v>50</v>
      </c>
      <c r="C27" s="180"/>
      <c r="D27" s="181"/>
      <c r="E27" s="171" t="s">
        <v>78</v>
      </c>
      <c r="F27" s="172"/>
      <c r="G27" s="143">
        <v>50</v>
      </c>
      <c r="H27" s="143"/>
      <c r="I27" s="143"/>
      <c r="J27" s="48"/>
      <c r="K27" s="171" t="s">
        <v>79</v>
      </c>
      <c r="L27" s="172"/>
      <c r="M27" s="172"/>
      <c r="N27" s="143">
        <v>100</v>
      </c>
      <c r="O27" s="143"/>
      <c r="P27" s="143"/>
      <c r="Q27" s="49"/>
      <c r="R27" s="31"/>
      <c r="S27" s="95"/>
      <c r="T27" s="32"/>
      <c r="Y27" s="1">
        <v>4</v>
      </c>
      <c r="Z27" s="29">
        <f>N26</f>
        <v>0</v>
      </c>
      <c r="AA27" s="29">
        <f>N25</f>
        <v>0</v>
      </c>
      <c r="AB27" s="29">
        <f>N24</f>
        <v>0</v>
      </c>
      <c r="AC27" s="29">
        <f>N23</f>
        <v>0</v>
      </c>
      <c r="AD27" s="29">
        <v>0</v>
      </c>
    </row>
    <row r="28" ht="12" thickTop="1"/>
  </sheetData>
  <sheetProtection sheet="1" selectLockedCells="1"/>
  <mergeCells count="100">
    <mergeCell ref="S3:S8"/>
    <mergeCell ref="K6:N8"/>
    <mergeCell ref="O6:O8"/>
    <mergeCell ref="P6:Q8"/>
    <mergeCell ref="K3:Q5"/>
    <mergeCell ref="R21:S23"/>
    <mergeCell ref="N21:Q26"/>
    <mergeCell ref="K24:L24"/>
    <mergeCell ref="K19:M19"/>
    <mergeCell ref="P19:Q19"/>
    <mergeCell ref="I3:J8"/>
    <mergeCell ref="E9:F9"/>
    <mergeCell ref="I9:J9"/>
    <mergeCell ref="K11:M11"/>
    <mergeCell ref="T21:T23"/>
    <mergeCell ref="G21:I21"/>
    <mergeCell ref="T3:T8"/>
    <mergeCell ref="E6:F8"/>
    <mergeCell ref="K23:L23"/>
    <mergeCell ref="O20:Q20"/>
    <mergeCell ref="A1:A8"/>
    <mergeCell ref="B1:B8"/>
    <mergeCell ref="G3:G8"/>
    <mergeCell ref="D6:D8"/>
    <mergeCell ref="D3:D5"/>
    <mergeCell ref="E3:F5"/>
    <mergeCell ref="C3:C8"/>
    <mergeCell ref="G20:H20"/>
    <mergeCell ref="L20:M20"/>
    <mergeCell ref="E20:F20"/>
    <mergeCell ref="B27:D27"/>
    <mergeCell ref="K27:M27"/>
    <mergeCell ref="E23:F23"/>
    <mergeCell ref="E24:F24"/>
    <mergeCell ref="E25:F25"/>
    <mergeCell ref="D20:D21"/>
    <mergeCell ref="E26:F26"/>
    <mergeCell ref="G26:I26"/>
    <mergeCell ref="K26:L26"/>
    <mergeCell ref="B20:C21"/>
    <mergeCell ref="N27:P27"/>
    <mergeCell ref="A20:A27"/>
    <mergeCell ref="E27:F27"/>
    <mergeCell ref="K21:L21"/>
    <mergeCell ref="G24:I24"/>
    <mergeCell ref="G25:I25"/>
    <mergeCell ref="G27:I27"/>
    <mergeCell ref="K25:L25"/>
    <mergeCell ref="G23:I23"/>
    <mergeCell ref="I20:J20"/>
    <mergeCell ref="O2:Q2"/>
    <mergeCell ref="P1:T1"/>
    <mergeCell ref="G2:N2"/>
    <mergeCell ref="G1:O1"/>
    <mergeCell ref="R3:R8"/>
    <mergeCell ref="H3:H8"/>
    <mergeCell ref="R2:T2"/>
    <mergeCell ref="K12:M12"/>
    <mergeCell ref="P12:Q12"/>
    <mergeCell ref="E1:F1"/>
    <mergeCell ref="E2:F2"/>
    <mergeCell ref="P10:Q10"/>
    <mergeCell ref="P11:Q11"/>
    <mergeCell ref="K10:M10"/>
    <mergeCell ref="I10:J10"/>
    <mergeCell ref="E10:F10"/>
    <mergeCell ref="E11:F11"/>
    <mergeCell ref="I11:J11"/>
    <mergeCell ref="E13:F13"/>
    <mergeCell ref="I13:J13"/>
    <mergeCell ref="K13:M13"/>
    <mergeCell ref="P13:Q13"/>
    <mergeCell ref="E12:F12"/>
    <mergeCell ref="I12:J12"/>
    <mergeCell ref="E14:F14"/>
    <mergeCell ref="I14:J14"/>
    <mergeCell ref="K14:M14"/>
    <mergeCell ref="P14:Q14"/>
    <mergeCell ref="E15:F15"/>
    <mergeCell ref="I15:J15"/>
    <mergeCell ref="K15:M15"/>
    <mergeCell ref="P15:Q15"/>
    <mergeCell ref="E16:F16"/>
    <mergeCell ref="I16:J16"/>
    <mergeCell ref="K16:M16"/>
    <mergeCell ref="P16:Q16"/>
    <mergeCell ref="E17:F17"/>
    <mergeCell ref="I17:J17"/>
    <mergeCell ref="K17:M17"/>
    <mergeCell ref="P17:Q17"/>
    <mergeCell ref="P18:Q18"/>
    <mergeCell ref="E19:F19"/>
    <mergeCell ref="I19:J19"/>
    <mergeCell ref="E22:F22"/>
    <mergeCell ref="G22:I22"/>
    <mergeCell ref="K22:L22"/>
    <mergeCell ref="E18:F18"/>
    <mergeCell ref="I18:J18"/>
    <mergeCell ref="K18:M18"/>
    <mergeCell ref="E21:F21"/>
  </mergeCells>
  <printOptions horizontalCentered="1"/>
  <pageMargins left="0.3937007874015748" right="0.3937007874015748" top="0.7086614173228347" bottom="0.5905511811023623" header="0.31496062992125984" footer="0.31496062992125984"/>
  <pageSetup horizontalDpi="300" verticalDpi="300" orientation="landscape" paperSize="9" scale="90" r:id="rId1"/>
  <headerFooter alignWithMargins="0">
    <oddHeader>&amp;L&amp;"Arial,Corsivo"&amp;8AZIONE CATTOLICA ITALIANA
diocesi di Macerata, Tolentino, Recanati, Cingoli, Treia&amp;R&amp;"Arial,Corsivo"&amp;8Adesioni 2011/2012
&amp;A</oddHeader>
    <oddFooter>&amp;L&amp;"Arial,Corsivo"&amp;8Promozione Associativa&amp;R&amp;"Arial,Corsivo"&amp;8ottobre 2011</oddFooter>
  </headerFooter>
</worksheet>
</file>

<file path=xl/worksheets/sheet20.xml><?xml version="1.0" encoding="utf-8"?>
<worksheet xmlns="http://schemas.openxmlformats.org/spreadsheetml/2006/main" xmlns:r="http://schemas.openxmlformats.org/officeDocument/2006/relationships">
  <dimension ref="A1:AH26"/>
  <sheetViews>
    <sheetView zoomScalePageLayoutView="0" workbookViewId="0" topLeftCell="A1">
      <selection activeCell="B9" sqref="B9"/>
    </sheetView>
  </sheetViews>
  <sheetFormatPr defaultColWidth="9.00390625" defaultRowHeight="13.5"/>
  <cols>
    <col min="1" max="1" width="3.37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9.2539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8" width="4.125" style="1" customWidth="1"/>
    <col min="19" max="19" width="8.875" style="1" customWidth="1"/>
    <col min="20" max="20" width="15.125" style="1" customWidth="1"/>
    <col min="21" max="21" width="2.375" style="1" bestFit="1" customWidth="1"/>
    <col min="22" max="23" width="1.625" style="1" bestFit="1" customWidth="1"/>
    <col min="24" max="24" width="5.25390625" style="1" bestFit="1" customWidth="1"/>
    <col min="25" max="27" width="4.25390625" style="1" bestFit="1" customWidth="1"/>
    <col min="28" max="28" width="3.50390625" style="1" bestFit="1" customWidth="1"/>
    <col min="29" max="33" width="1.625" style="1" bestFit="1" customWidth="1"/>
    <col min="34" max="34" width="2.50390625" style="1" customWidth="1"/>
    <col min="35" max="16384" width="9.00390625" style="1" customWidth="1"/>
  </cols>
  <sheetData>
    <row r="1" spans="1:19" ht="24" customHeight="1" thickTop="1">
      <c r="A1" s="184" t="s">
        <v>24</v>
      </c>
      <c r="B1" s="187" t="s">
        <v>26</v>
      </c>
      <c r="C1" s="24" t="s">
        <v>0</v>
      </c>
      <c r="D1" s="26" t="s">
        <v>1</v>
      </c>
      <c r="E1" s="139" t="s">
        <v>25</v>
      </c>
      <c r="F1" s="140"/>
      <c r="G1" s="273"/>
      <c r="H1" s="274"/>
      <c r="I1" s="274"/>
      <c r="J1" s="274"/>
      <c r="K1" s="274"/>
      <c r="L1" s="274"/>
      <c r="M1" s="274"/>
      <c r="N1" s="274"/>
      <c r="O1" s="275"/>
      <c r="P1" s="150" t="s">
        <v>2</v>
      </c>
      <c r="Q1" s="151"/>
      <c r="R1" s="152"/>
      <c r="S1" s="153"/>
    </row>
    <row r="2" spans="1:19" ht="24" customHeight="1">
      <c r="A2" s="185"/>
      <c r="B2" s="188"/>
      <c r="C2" s="25" t="s">
        <v>3</v>
      </c>
      <c r="D2" s="27">
        <v>462</v>
      </c>
      <c r="E2" s="141" t="s">
        <v>14</v>
      </c>
      <c r="F2" s="142"/>
      <c r="G2" s="276"/>
      <c r="H2" s="277"/>
      <c r="I2" s="277"/>
      <c r="J2" s="277"/>
      <c r="K2" s="277"/>
      <c r="L2" s="277"/>
      <c r="M2" s="277"/>
      <c r="N2" s="278"/>
      <c r="O2" s="147" t="s">
        <v>35</v>
      </c>
      <c r="P2" s="148"/>
      <c r="Q2" s="149"/>
      <c r="R2" s="136">
        <f>IF(S9&lt;&gt;0,'Pagina 1'!R2,0)</f>
        <v>0</v>
      </c>
      <c r="S2" s="138"/>
    </row>
    <row r="3" spans="1:19" ht="13.5" customHeight="1">
      <c r="A3" s="185"/>
      <c r="B3" s="188"/>
      <c r="C3" s="192" t="s">
        <v>5</v>
      </c>
      <c r="D3" s="192" t="s">
        <v>6</v>
      </c>
      <c r="E3" s="194" t="s">
        <v>7</v>
      </c>
      <c r="F3" s="195"/>
      <c r="G3" s="163" t="s">
        <v>8</v>
      </c>
      <c r="H3" s="163" t="s">
        <v>9</v>
      </c>
      <c r="I3" s="201" t="s">
        <v>10</v>
      </c>
      <c r="J3" s="202"/>
      <c r="K3" s="224" t="s">
        <v>41</v>
      </c>
      <c r="L3" s="225"/>
      <c r="M3" s="225"/>
      <c r="N3" s="225"/>
      <c r="O3" s="225"/>
      <c r="P3" s="225"/>
      <c r="Q3" s="226"/>
      <c r="R3" s="160" t="s">
        <v>43</v>
      </c>
      <c r="S3" s="214" t="s">
        <v>11</v>
      </c>
    </row>
    <row r="4" spans="1:19" ht="13.5" customHeight="1">
      <c r="A4" s="185"/>
      <c r="B4" s="188"/>
      <c r="C4" s="193"/>
      <c r="D4" s="193"/>
      <c r="E4" s="196"/>
      <c r="F4" s="197"/>
      <c r="G4" s="163"/>
      <c r="H4" s="163"/>
      <c r="I4" s="203"/>
      <c r="J4" s="204"/>
      <c r="K4" s="227"/>
      <c r="L4" s="228"/>
      <c r="M4" s="228"/>
      <c r="N4" s="228"/>
      <c r="O4" s="228"/>
      <c r="P4" s="228"/>
      <c r="Q4" s="229"/>
      <c r="R4" s="161"/>
      <c r="S4" s="215"/>
    </row>
    <row r="5" spans="1:19" ht="13.5" customHeight="1">
      <c r="A5" s="185"/>
      <c r="B5" s="188"/>
      <c r="C5" s="193"/>
      <c r="D5" s="193"/>
      <c r="E5" s="196"/>
      <c r="F5" s="197"/>
      <c r="G5" s="163"/>
      <c r="H5" s="163"/>
      <c r="I5" s="203"/>
      <c r="J5" s="204"/>
      <c r="K5" s="230"/>
      <c r="L5" s="231"/>
      <c r="M5" s="231"/>
      <c r="N5" s="231"/>
      <c r="O5" s="231"/>
      <c r="P5" s="231"/>
      <c r="Q5" s="232"/>
      <c r="R5" s="161"/>
      <c r="S5" s="215"/>
    </row>
    <row r="6" spans="1:24" ht="13.5" customHeight="1">
      <c r="A6" s="185"/>
      <c r="B6" s="188"/>
      <c r="C6" s="58"/>
      <c r="D6" s="251">
        <f>IF(OR(X6=1,X7=1,AH19&lt;&gt;0),"ATTENZIONE : ","")</f>
      </c>
      <c r="E6" s="217">
        <f>IF(X6=1,"IL FOGLIO PRECEDENTE NON E' COMPLETO!",IF(X7=1,"OCCORRE INSERIRE TUTTI I DATI RICHIESTI!",""))</f>
      </c>
      <c r="F6" s="218"/>
      <c r="G6" s="163"/>
      <c r="H6" s="163"/>
      <c r="I6" s="203"/>
      <c r="J6" s="204"/>
      <c r="K6" s="224" t="s">
        <v>42</v>
      </c>
      <c r="L6" s="225"/>
      <c r="M6" s="225"/>
      <c r="N6" s="226"/>
      <c r="O6" s="223" t="s">
        <v>13</v>
      </c>
      <c r="P6" s="224" t="s">
        <v>14</v>
      </c>
      <c r="Q6" s="226"/>
      <c r="R6" s="161"/>
      <c r="S6" s="215"/>
      <c r="X6" s="1">
        <f>IF(AND(V19&gt;0,'Pagina 18'!V19&lt;&gt;10),1,0)</f>
        <v>0</v>
      </c>
    </row>
    <row r="7" spans="1:24" ht="11.25" customHeight="1">
      <c r="A7" s="186"/>
      <c r="B7" s="189"/>
      <c r="C7" s="59"/>
      <c r="D7" s="252"/>
      <c r="E7" s="219"/>
      <c r="F7" s="220"/>
      <c r="G7" s="163"/>
      <c r="H7" s="163"/>
      <c r="I7" s="205"/>
      <c r="J7" s="206"/>
      <c r="K7" s="230"/>
      <c r="L7" s="231"/>
      <c r="M7" s="231"/>
      <c r="N7" s="232"/>
      <c r="O7" s="223"/>
      <c r="P7" s="230"/>
      <c r="Q7" s="232"/>
      <c r="R7" s="162"/>
      <c r="S7" s="216"/>
      <c r="X7" s="1">
        <f>IF(AND('Pagina 18'!V19=10,AG19&lt;90,V19=10),1,0)</f>
        <v>0</v>
      </c>
    </row>
    <row r="8" spans="1:20" ht="30" customHeight="1">
      <c r="A8" s="8" t="s">
        <v>32</v>
      </c>
      <c r="B8" s="9" t="s">
        <v>46</v>
      </c>
      <c r="C8" s="10" t="s">
        <v>27</v>
      </c>
      <c r="D8" s="10" t="s">
        <v>28</v>
      </c>
      <c r="E8" s="279" t="s">
        <v>29</v>
      </c>
      <c r="F8" s="280"/>
      <c r="G8" s="11" t="s">
        <v>30</v>
      </c>
      <c r="H8" s="11" t="s">
        <v>17</v>
      </c>
      <c r="I8" s="281">
        <v>20492</v>
      </c>
      <c r="J8" s="282"/>
      <c r="K8" s="12" t="s">
        <v>12</v>
      </c>
      <c r="L8" s="13" t="s">
        <v>31</v>
      </c>
      <c r="M8" s="13"/>
      <c r="N8" s="16">
        <v>1</v>
      </c>
      <c r="O8" s="10">
        <v>62100</v>
      </c>
      <c r="P8" s="12" t="s">
        <v>4</v>
      </c>
      <c r="Q8" s="15"/>
      <c r="R8" s="14">
        <v>2</v>
      </c>
      <c r="S8" s="5">
        <f>IF(AND(B8&lt;&gt;"A",B8&lt;&gt;"G",B8&lt;&gt;"M",B8&lt;&gt;"R"),"",HLOOKUP(B8,W22:AA26,R8+1))</f>
        <v>16.4</v>
      </c>
      <c r="T8" s="1">
        <f>IF(S8/2&gt;0,"","scegli un TIPO di sconto")</f>
      </c>
    </row>
    <row r="9" spans="1:34" ht="34.5" customHeight="1">
      <c r="A9" s="4">
        <v>181</v>
      </c>
      <c r="B9" s="33"/>
      <c r="C9" s="45"/>
      <c r="D9" s="45"/>
      <c r="E9" s="283"/>
      <c r="F9" s="284"/>
      <c r="G9" s="35"/>
      <c r="H9" s="35"/>
      <c r="I9" s="285"/>
      <c r="J9" s="286"/>
      <c r="K9" s="283"/>
      <c r="L9" s="287"/>
      <c r="M9" s="284"/>
      <c r="N9" s="36"/>
      <c r="O9" s="34"/>
      <c r="P9" s="283"/>
      <c r="Q9" s="284"/>
      <c r="R9" s="77"/>
      <c r="S9" s="60">
        <f>IF(AND(B9&lt;&gt;"A",B9&lt;&gt;"G",B9&lt;&gt;"M",B9&lt;&gt;"R",B9&lt;&gt;"T"),"",HLOOKUP(B9,$W$22:$AB$26,R9+1))</f>
      </c>
      <c r="T9" s="62">
        <f>IF(AND(B9="",S9="",AG9&lt;&gt;0),"Completa i dati!",IF(AND(B9&lt;&gt;"",S9=""),"Indica il settore: 'A', 'G', 'M', 'R'!",IF(OR(T(S9)="A",T(S9)="G",T(S9)="M",T(S9)="R",T(S9)="T"),"Occorre inserire un TIPO di sconto!","")))</f>
      </c>
      <c r="U9" s="1">
        <f>IF(S9&lt;&gt;"",A9,0)</f>
        <v>0</v>
      </c>
      <c r="V9" s="1">
        <f>IF(S9&lt;&gt;"",1,0)</f>
        <v>0</v>
      </c>
      <c r="W9" s="1">
        <f>IF(C9&lt;&gt;"",1,0)</f>
        <v>0</v>
      </c>
      <c r="X9" s="1">
        <f>IF(D9&lt;&gt;"",1,0)</f>
        <v>0</v>
      </c>
      <c r="Y9" s="1">
        <f>IF(E9&lt;&gt;"",1,0)</f>
        <v>0</v>
      </c>
      <c r="AA9" s="1">
        <f>IF(H9&lt;&gt;"",1,0)</f>
        <v>0</v>
      </c>
      <c r="AB9" s="1">
        <f>IF(I9&lt;&gt;"",1,0)</f>
        <v>0</v>
      </c>
      <c r="AC9" s="1">
        <f>IF(K9&lt;&gt;"",1,0)</f>
        <v>0</v>
      </c>
      <c r="AD9" s="1">
        <f>IF(N9&lt;&gt;"",1,0)</f>
        <v>0</v>
      </c>
      <c r="AE9" s="1">
        <f>IF(O9&lt;&gt;"",1,0)</f>
        <v>0</v>
      </c>
      <c r="AF9" s="1">
        <f>IF(P9&lt;&gt;"",1,0)</f>
        <v>0</v>
      </c>
      <c r="AG9" s="1">
        <f>SUM(W9:AF9)</f>
        <v>0</v>
      </c>
      <c r="AH9" s="1">
        <f>IF(T9&lt;&gt;"",1,0)</f>
        <v>0</v>
      </c>
    </row>
    <row r="10" spans="1:34" ht="34.5" customHeight="1">
      <c r="A10" s="2">
        <f aca="true" t="shared" si="0" ref="A10:A18">A9+1</f>
        <v>182</v>
      </c>
      <c r="B10" s="37"/>
      <c r="C10" s="46"/>
      <c r="D10" s="46"/>
      <c r="E10" s="128"/>
      <c r="F10" s="129"/>
      <c r="G10" s="39"/>
      <c r="H10" s="39"/>
      <c r="I10" s="130"/>
      <c r="J10" s="131"/>
      <c r="K10" s="128"/>
      <c r="L10" s="135"/>
      <c r="M10" s="129"/>
      <c r="N10" s="40"/>
      <c r="O10" s="38"/>
      <c r="P10" s="128"/>
      <c r="Q10" s="129"/>
      <c r="R10" s="78"/>
      <c r="S10" s="61">
        <f>IF(AND(B10&lt;&gt;"A",B10&lt;&gt;"G",B10&lt;&gt;"M",B10&lt;&gt;"R",B10&lt;&gt;"T"),"",HLOOKUP(B10,$W$22:$AB$26,R10+1))</f>
      </c>
      <c r="T10" s="62">
        <f aca="true" t="shared" si="1" ref="T10:T18">IF(AND(B10="",S10="",AG10&lt;&gt;0),"Completa i dati!",IF(AND(B10&lt;&gt;"",S10=""),"Indica il settore: 'A', 'G', 'M', 'R'!",IF(OR(T(S10)="A",T(S10)="G",T(S10)="M",T(S10)="R",T(S10)="T"),"Occorre inserire un TIPO di sconto!","")))</f>
      </c>
      <c r="U10" s="1">
        <f aca="true" t="shared" si="2" ref="U10:U18">IF(S10&lt;&gt;"",A10,0)</f>
        <v>0</v>
      </c>
      <c r="V10" s="1">
        <f>IF(S10&lt;&gt;"",1,0)</f>
        <v>0</v>
      </c>
      <c r="W10" s="1">
        <f aca="true" t="shared" si="3" ref="W10:Y18">IF(C10&lt;&gt;"",1,0)</f>
        <v>0</v>
      </c>
      <c r="X10" s="1">
        <f t="shared" si="3"/>
        <v>0</v>
      </c>
      <c r="Y10" s="1">
        <f t="shared" si="3"/>
        <v>0</v>
      </c>
      <c r="AA10" s="1">
        <f aca="true" t="shared" si="4" ref="AA10:AB18">IF(H10&lt;&gt;"",1,0)</f>
        <v>0</v>
      </c>
      <c r="AB10" s="1">
        <f t="shared" si="4"/>
        <v>0</v>
      </c>
      <c r="AC10" s="1">
        <f aca="true" t="shared" si="5" ref="AC10:AC18">IF(K10&lt;&gt;"",1,0)</f>
        <v>0</v>
      </c>
      <c r="AD10" s="1">
        <f aca="true" t="shared" si="6" ref="AD10:AF18">IF(N10&lt;&gt;"",1,0)</f>
        <v>0</v>
      </c>
      <c r="AE10" s="1">
        <f t="shared" si="6"/>
        <v>0</v>
      </c>
      <c r="AF10" s="1">
        <f t="shared" si="6"/>
        <v>0</v>
      </c>
      <c r="AG10" s="1">
        <f>SUM(W10:AF10)</f>
        <v>0</v>
      </c>
      <c r="AH10" s="1">
        <f aca="true" t="shared" si="7" ref="AH10:AH18">IF(T10&lt;&gt;"",1,0)</f>
        <v>0</v>
      </c>
    </row>
    <row r="11" spans="1:34" ht="34.5" customHeight="1">
      <c r="A11" s="2">
        <f t="shared" si="0"/>
        <v>183</v>
      </c>
      <c r="B11" s="37"/>
      <c r="C11" s="46"/>
      <c r="D11" s="46"/>
      <c r="E11" s="128"/>
      <c r="F11" s="129"/>
      <c r="G11" s="39"/>
      <c r="H11" s="39"/>
      <c r="I11" s="130"/>
      <c r="J11" s="131"/>
      <c r="K11" s="128"/>
      <c r="L11" s="135"/>
      <c r="M11" s="129"/>
      <c r="N11" s="40"/>
      <c r="O11" s="38"/>
      <c r="P11" s="128"/>
      <c r="Q11" s="129"/>
      <c r="R11" s="78"/>
      <c r="S11" s="61">
        <f aca="true" t="shared" si="8" ref="S11:S18">IF(AND(B11&lt;&gt;"A",B11&lt;&gt;"G",B11&lt;&gt;"M",B11&lt;&gt;"R",B11&lt;&gt;"T"),"",HLOOKUP(B11,$W$22:$AB$26,R11+1))</f>
      </c>
      <c r="T11" s="62">
        <f t="shared" si="1"/>
      </c>
      <c r="U11" s="1">
        <f t="shared" si="2"/>
        <v>0</v>
      </c>
      <c r="V11" s="1">
        <f aca="true" t="shared" si="9" ref="V11:V18">IF(S11&lt;&gt;"",1,0)</f>
        <v>0</v>
      </c>
      <c r="W11" s="1">
        <f t="shared" si="3"/>
        <v>0</v>
      </c>
      <c r="X11" s="1">
        <f t="shared" si="3"/>
        <v>0</v>
      </c>
      <c r="Y11" s="1">
        <f t="shared" si="3"/>
        <v>0</v>
      </c>
      <c r="AA11" s="1">
        <f t="shared" si="4"/>
        <v>0</v>
      </c>
      <c r="AB11" s="1">
        <f t="shared" si="4"/>
        <v>0</v>
      </c>
      <c r="AC11" s="1">
        <f t="shared" si="5"/>
        <v>0</v>
      </c>
      <c r="AD11" s="1">
        <f t="shared" si="6"/>
        <v>0</v>
      </c>
      <c r="AE11" s="1">
        <f t="shared" si="6"/>
        <v>0</v>
      </c>
      <c r="AF11" s="1">
        <f t="shared" si="6"/>
        <v>0</v>
      </c>
      <c r="AG11" s="1">
        <f>SUM(W11:AF11)</f>
        <v>0</v>
      </c>
      <c r="AH11" s="1">
        <f t="shared" si="7"/>
        <v>0</v>
      </c>
    </row>
    <row r="12" spans="1:34" ht="34.5" customHeight="1">
      <c r="A12" s="2">
        <f t="shared" si="0"/>
        <v>184</v>
      </c>
      <c r="B12" s="37"/>
      <c r="C12" s="46"/>
      <c r="D12" s="46"/>
      <c r="E12" s="128"/>
      <c r="F12" s="129"/>
      <c r="G12" s="39"/>
      <c r="H12" s="39"/>
      <c r="I12" s="130"/>
      <c r="J12" s="131"/>
      <c r="K12" s="128"/>
      <c r="L12" s="135"/>
      <c r="M12" s="129"/>
      <c r="N12" s="40"/>
      <c r="O12" s="38"/>
      <c r="P12" s="128"/>
      <c r="Q12" s="129"/>
      <c r="R12" s="78"/>
      <c r="S12" s="61">
        <f t="shared" si="8"/>
      </c>
      <c r="T12" s="62">
        <f t="shared" si="1"/>
      </c>
      <c r="U12" s="1">
        <f t="shared" si="2"/>
        <v>0</v>
      </c>
      <c r="V12" s="1">
        <f t="shared" si="9"/>
        <v>0</v>
      </c>
      <c r="W12" s="1">
        <f t="shared" si="3"/>
        <v>0</v>
      </c>
      <c r="X12" s="1">
        <f t="shared" si="3"/>
        <v>0</v>
      </c>
      <c r="Y12" s="1">
        <f t="shared" si="3"/>
        <v>0</v>
      </c>
      <c r="AA12" s="1">
        <f t="shared" si="4"/>
        <v>0</v>
      </c>
      <c r="AB12" s="1">
        <f t="shared" si="4"/>
        <v>0</v>
      </c>
      <c r="AC12" s="1">
        <f t="shared" si="5"/>
        <v>0</v>
      </c>
      <c r="AD12" s="1">
        <f t="shared" si="6"/>
        <v>0</v>
      </c>
      <c r="AE12" s="1">
        <f t="shared" si="6"/>
        <v>0</v>
      </c>
      <c r="AF12" s="1">
        <f t="shared" si="6"/>
        <v>0</v>
      </c>
      <c r="AG12" s="1">
        <f aca="true" t="shared" si="10" ref="AG12:AG18">SUM(W12:AF12)</f>
        <v>0</v>
      </c>
      <c r="AH12" s="1">
        <f t="shared" si="7"/>
        <v>0</v>
      </c>
    </row>
    <row r="13" spans="1:34" ht="34.5" customHeight="1">
      <c r="A13" s="2">
        <f t="shared" si="0"/>
        <v>185</v>
      </c>
      <c r="B13" s="37"/>
      <c r="C13" s="46"/>
      <c r="D13" s="46"/>
      <c r="E13" s="128"/>
      <c r="F13" s="129"/>
      <c r="G13" s="39"/>
      <c r="H13" s="39"/>
      <c r="I13" s="130"/>
      <c r="J13" s="131"/>
      <c r="K13" s="128"/>
      <c r="L13" s="135"/>
      <c r="M13" s="129"/>
      <c r="N13" s="40"/>
      <c r="O13" s="38"/>
      <c r="P13" s="128"/>
      <c r="Q13" s="129"/>
      <c r="R13" s="78"/>
      <c r="S13" s="61">
        <f t="shared" si="8"/>
      </c>
      <c r="T13" s="62">
        <f t="shared" si="1"/>
      </c>
      <c r="U13" s="1">
        <f t="shared" si="2"/>
        <v>0</v>
      </c>
      <c r="V13" s="1">
        <f t="shared" si="9"/>
        <v>0</v>
      </c>
      <c r="W13" s="1">
        <f t="shared" si="3"/>
        <v>0</v>
      </c>
      <c r="X13" s="1">
        <f t="shared" si="3"/>
        <v>0</v>
      </c>
      <c r="Y13" s="1">
        <f t="shared" si="3"/>
        <v>0</v>
      </c>
      <c r="AA13" s="1">
        <f t="shared" si="4"/>
        <v>0</v>
      </c>
      <c r="AB13" s="1">
        <f t="shared" si="4"/>
        <v>0</v>
      </c>
      <c r="AC13" s="1">
        <f t="shared" si="5"/>
        <v>0</v>
      </c>
      <c r="AD13" s="1">
        <f t="shared" si="6"/>
        <v>0</v>
      </c>
      <c r="AE13" s="1">
        <f t="shared" si="6"/>
        <v>0</v>
      </c>
      <c r="AF13" s="1">
        <f t="shared" si="6"/>
        <v>0</v>
      </c>
      <c r="AG13" s="1">
        <f t="shared" si="10"/>
        <v>0</v>
      </c>
      <c r="AH13" s="1">
        <f t="shared" si="7"/>
        <v>0</v>
      </c>
    </row>
    <row r="14" spans="1:34" ht="34.5" customHeight="1">
      <c r="A14" s="2">
        <f t="shared" si="0"/>
        <v>186</v>
      </c>
      <c r="B14" s="37"/>
      <c r="C14" s="46"/>
      <c r="D14" s="46"/>
      <c r="E14" s="128"/>
      <c r="F14" s="129"/>
      <c r="G14" s="39"/>
      <c r="H14" s="39"/>
      <c r="I14" s="130"/>
      <c r="J14" s="131"/>
      <c r="K14" s="128"/>
      <c r="L14" s="135"/>
      <c r="M14" s="129"/>
      <c r="N14" s="40"/>
      <c r="O14" s="38"/>
      <c r="P14" s="128"/>
      <c r="Q14" s="129"/>
      <c r="R14" s="78"/>
      <c r="S14" s="61">
        <f t="shared" si="8"/>
      </c>
      <c r="T14" s="62">
        <f t="shared" si="1"/>
      </c>
      <c r="U14" s="1">
        <f t="shared" si="2"/>
        <v>0</v>
      </c>
      <c r="V14" s="1">
        <f t="shared" si="9"/>
        <v>0</v>
      </c>
      <c r="W14" s="1">
        <f t="shared" si="3"/>
        <v>0</v>
      </c>
      <c r="X14" s="1">
        <f t="shared" si="3"/>
        <v>0</v>
      </c>
      <c r="Y14" s="1">
        <f t="shared" si="3"/>
        <v>0</v>
      </c>
      <c r="AA14" s="1">
        <f t="shared" si="4"/>
        <v>0</v>
      </c>
      <c r="AB14" s="1">
        <f t="shared" si="4"/>
        <v>0</v>
      </c>
      <c r="AC14" s="1">
        <f t="shared" si="5"/>
        <v>0</v>
      </c>
      <c r="AD14" s="1">
        <f t="shared" si="6"/>
        <v>0</v>
      </c>
      <c r="AE14" s="1">
        <f t="shared" si="6"/>
        <v>0</v>
      </c>
      <c r="AF14" s="1">
        <f t="shared" si="6"/>
        <v>0</v>
      </c>
      <c r="AG14" s="1">
        <f t="shared" si="10"/>
        <v>0</v>
      </c>
      <c r="AH14" s="1">
        <f t="shared" si="7"/>
        <v>0</v>
      </c>
    </row>
    <row r="15" spans="1:34" ht="34.5" customHeight="1">
      <c r="A15" s="2">
        <f t="shared" si="0"/>
        <v>187</v>
      </c>
      <c r="B15" s="37"/>
      <c r="C15" s="46"/>
      <c r="D15" s="46"/>
      <c r="E15" s="128"/>
      <c r="F15" s="129"/>
      <c r="G15" s="39"/>
      <c r="H15" s="39"/>
      <c r="I15" s="130"/>
      <c r="J15" s="131"/>
      <c r="K15" s="128"/>
      <c r="L15" s="135"/>
      <c r="M15" s="129"/>
      <c r="N15" s="40"/>
      <c r="O15" s="38"/>
      <c r="P15" s="128"/>
      <c r="Q15" s="129"/>
      <c r="R15" s="78"/>
      <c r="S15" s="61">
        <f t="shared" si="8"/>
      </c>
      <c r="T15" s="62">
        <f t="shared" si="1"/>
      </c>
      <c r="U15" s="1">
        <f t="shared" si="2"/>
        <v>0</v>
      </c>
      <c r="V15" s="1">
        <f t="shared" si="9"/>
        <v>0</v>
      </c>
      <c r="W15" s="1">
        <f t="shared" si="3"/>
        <v>0</v>
      </c>
      <c r="X15" s="1">
        <f t="shared" si="3"/>
        <v>0</v>
      </c>
      <c r="Y15" s="1">
        <f t="shared" si="3"/>
        <v>0</v>
      </c>
      <c r="AA15" s="1">
        <f t="shared" si="4"/>
        <v>0</v>
      </c>
      <c r="AB15" s="1">
        <f t="shared" si="4"/>
        <v>0</v>
      </c>
      <c r="AC15" s="1">
        <f t="shared" si="5"/>
        <v>0</v>
      </c>
      <c r="AD15" s="1">
        <f t="shared" si="6"/>
        <v>0</v>
      </c>
      <c r="AE15" s="1">
        <f t="shared" si="6"/>
        <v>0</v>
      </c>
      <c r="AF15" s="1">
        <f t="shared" si="6"/>
        <v>0</v>
      </c>
      <c r="AG15" s="1">
        <f t="shared" si="10"/>
        <v>0</v>
      </c>
      <c r="AH15" s="1">
        <f t="shared" si="7"/>
        <v>0</v>
      </c>
    </row>
    <row r="16" spans="1:34" ht="34.5" customHeight="1">
      <c r="A16" s="2">
        <f t="shared" si="0"/>
        <v>188</v>
      </c>
      <c r="B16" s="37"/>
      <c r="C16" s="46"/>
      <c r="D16" s="46"/>
      <c r="E16" s="128"/>
      <c r="F16" s="129"/>
      <c r="G16" s="39"/>
      <c r="H16" s="39"/>
      <c r="I16" s="130"/>
      <c r="J16" s="131"/>
      <c r="K16" s="128"/>
      <c r="L16" s="135"/>
      <c r="M16" s="129"/>
      <c r="N16" s="40"/>
      <c r="O16" s="38"/>
      <c r="P16" s="128"/>
      <c r="Q16" s="129"/>
      <c r="R16" s="78"/>
      <c r="S16" s="61">
        <f t="shared" si="8"/>
      </c>
      <c r="T16" s="62">
        <f t="shared" si="1"/>
      </c>
      <c r="U16" s="1">
        <f t="shared" si="2"/>
        <v>0</v>
      </c>
      <c r="V16" s="1">
        <f t="shared" si="9"/>
        <v>0</v>
      </c>
      <c r="W16" s="1">
        <f t="shared" si="3"/>
        <v>0</v>
      </c>
      <c r="X16" s="1">
        <f t="shared" si="3"/>
        <v>0</v>
      </c>
      <c r="Y16" s="1">
        <f t="shared" si="3"/>
        <v>0</v>
      </c>
      <c r="AA16" s="1">
        <f t="shared" si="4"/>
        <v>0</v>
      </c>
      <c r="AB16" s="1">
        <f t="shared" si="4"/>
        <v>0</v>
      </c>
      <c r="AC16" s="1">
        <f t="shared" si="5"/>
        <v>0</v>
      </c>
      <c r="AD16" s="1">
        <f t="shared" si="6"/>
        <v>0</v>
      </c>
      <c r="AE16" s="1">
        <f t="shared" si="6"/>
        <v>0</v>
      </c>
      <c r="AF16" s="1">
        <f t="shared" si="6"/>
        <v>0</v>
      </c>
      <c r="AG16" s="1">
        <f t="shared" si="10"/>
        <v>0</v>
      </c>
      <c r="AH16" s="1">
        <f t="shared" si="7"/>
        <v>0</v>
      </c>
    </row>
    <row r="17" spans="1:34" ht="34.5" customHeight="1">
      <c r="A17" s="2">
        <f t="shared" si="0"/>
        <v>189</v>
      </c>
      <c r="B17" s="37"/>
      <c r="C17" s="46"/>
      <c r="D17" s="46"/>
      <c r="E17" s="128"/>
      <c r="F17" s="129"/>
      <c r="G17" s="39"/>
      <c r="H17" s="39"/>
      <c r="I17" s="130"/>
      <c r="J17" s="131"/>
      <c r="K17" s="128"/>
      <c r="L17" s="135"/>
      <c r="M17" s="129"/>
      <c r="N17" s="40"/>
      <c r="O17" s="38"/>
      <c r="P17" s="128"/>
      <c r="Q17" s="129"/>
      <c r="R17" s="78"/>
      <c r="S17" s="61">
        <f t="shared" si="8"/>
      </c>
      <c r="T17" s="62">
        <f t="shared" si="1"/>
      </c>
      <c r="U17" s="1">
        <f t="shared" si="2"/>
        <v>0</v>
      </c>
      <c r="V17" s="1">
        <f t="shared" si="9"/>
        <v>0</v>
      </c>
      <c r="W17" s="1">
        <f t="shared" si="3"/>
        <v>0</v>
      </c>
      <c r="X17" s="1">
        <f t="shared" si="3"/>
        <v>0</v>
      </c>
      <c r="Y17" s="1">
        <f t="shared" si="3"/>
        <v>0</v>
      </c>
      <c r="AA17" s="1">
        <f t="shared" si="4"/>
        <v>0</v>
      </c>
      <c r="AB17" s="1">
        <f t="shared" si="4"/>
        <v>0</v>
      </c>
      <c r="AC17" s="1">
        <f t="shared" si="5"/>
        <v>0</v>
      </c>
      <c r="AD17" s="1">
        <f t="shared" si="6"/>
        <v>0</v>
      </c>
      <c r="AE17" s="1">
        <f t="shared" si="6"/>
        <v>0</v>
      </c>
      <c r="AF17" s="1">
        <f t="shared" si="6"/>
        <v>0</v>
      </c>
      <c r="AG17" s="1">
        <f t="shared" si="10"/>
        <v>0</v>
      </c>
      <c r="AH17" s="1">
        <f t="shared" si="7"/>
        <v>0</v>
      </c>
    </row>
    <row r="18" spans="1:34" ht="34.5" customHeight="1" thickBot="1">
      <c r="A18" s="7">
        <f t="shared" si="0"/>
        <v>190</v>
      </c>
      <c r="B18" s="41"/>
      <c r="C18" s="47"/>
      <c r="D18" s="47"/>
      <c r="E18" s="288"/>
      <c r="F18" s="289"/>
      <c r="G18" s="43"/>
      <c r="H18" s="43"/>
      <c r="I18" s="290"/>
      <c r="J18" s="291"/>
      <c r="K18" s="288"/>
      <c r="L18" s="292"/>
      <c r="M18" s="289"/>
      <c r="N18" s="44"/>
      <c r="O18" s="42"/>
      <c r="P18" s="288"/>
      <c r="Q18" s="289"/>
      <c r="R18" s="78"/>
      <c r="S18" s="61">
        <f t="shared" si="8"/>
      </c>
      <c r="T18" s="62">
        <f t="shared" si="1"/>
      </c>
      <c r="U18" s="1">
        <f t="shared" si="2"/>
        <v>0</v>
      </c>
      <c r="V18" s="1">
        <f t="shared" si="9"/>
        <v>0</v>
      </c>
      <c r="W18" s="1">
        <f t="shared" si="3"/>
        <v>0</v>
      </c>
      <c r="X18" s="1">
        <f t="shared" si="3"/>
        <v>0</v>
      </c>
      <c r="Y18" s="1">
        <f t="shared" si="3"/>
        <v>0</v>
      </c>
      <c r="AA18" s="1">
        <f t="shared" si="4"/>
        <v>0</v>
      </c>
      <c r="AB18" s="1">
        <f t="shared" si="4"/>
        <v>0</v>
      </c>
      <c r="AC18" s="1">
        <f t="shared" si="5"/>
        <v>0</v>
      </c>
      <c r="AD18" s="1">
        <f t="shared" si="6"/>
        <v>0</v>
      </c>
      <c r="AE18" s="1">
        <f t="shared" si="6"/>
        <v>0</v>
      </c>
      <c r="AF18" s="1">
        <f t="shared" si="6"/>
        <v>0</v>
      </c>
      <c r="AG18" s="1">
        <f t="shared" si="10"/>
        <v>0</v>
      </c>
      <c r="AH18" s="1">
        <f t="shared" si="7"/>
        <v>0</v>
      </c>
    </row>
    <row r="19" spans="1:34" ht="14.25" customHeight="1" thickTop="1">
      <c r="A19" s="168" t="s">
        <v>19</v>
      </c>
      <c r="B19" s="164" t="s">
        <v>20</v>
      </c>
      <c r="C19" s="165"/>
      <c r="D19" s="182" t="s">
        <v>34</v>
      </c>
      <c r="E19" s="293" t="s">
        <v>36</v>
      </c>
      <c r="F19" s="294"/>
      <c r="G19" s="177">
        <v>0.18</v>
      </c>
      <c r="H19" s="178"/>
      <c r="I19" s="145" t="s">
        <v>37</v>
      </c>
      <c r="J19" s="146"/>
      <c r="K19" s="17">
        <v>0.22</v>
      </c>
      <c r="L19" s="145" t="s">
        <v>38</v>
      </c>
      <c r="M19" s="146"/>
      <c r="N19" s="17">
        <v>0.25</v>
      </c>
      <c r="O19" s="221" t="s">
        <v>39</v>
      </c>
      <c r="P19" s="221"/>
      <c r="Q19" s="222"/>
      <c r="R19" s="56" t="s">
        <v>53</v>
      </c>
      <c r="S19" s="57">
        <f>SUM(S9:S18)</f>
        <v>0</v>
      </c>
      <c r="V19" s="1">
        <f>SUM(V9:V18)</f>
        <v>0</v>
      </c>
      <c r="W19" s="1">
        <f aca="true" t="shared" si="11" ref="W19:AF19">SUM(W9:W18)</f>
        <v>0</v>
      </c>
      <c r="X19" s="1">
        <f t="shared" si="11"/>
        <v>0</v>
      </c>
      <c r="Y19" s="1">
        <f t="shared" si="11"/>
        <v>0</v>
      </c>
      <c r="Z19" s="1">
        <f t="shared" si="11"/>
        <v>0</v>
      </c>
      <c r="AA19" s="1">
        <f t="shared" si="11"/>
        <v>0</v>
      </c>
      <c r="AB19" s="1">
        <f t="shared" si="11"/>
        <v>0</v>
      </c>
      <c r="AC19" s="1">
        <f t="shared" si="11"/>
        <v>0</v>
      </c>
      <c r="AD19" s="1">
        <f t="shared" si="11"/>
        <v>0</v>
      </c>
      <c r="AE19" s="1">
        <f t="shared" si="11"/>
        <v>0</v>
      </c>
      <c r="AF19" s="1">
        <f t="shared" si="11"/>
        <v>0</v>
      </c>
      <c r="AG19" s="1">
        <f>SUM(W19:AF19)</f>
        <v>0</v>
      </c>
      <c r="AH19" s="1">
        <f>SUM(AH9:AH18)</f>
        <v>0</v>
      </c>
    </row>
    <row r="20" spans="1:19" ht="14.25" customHeight="1">
      <c r="A20" s="169"/>
      <c r="B20" s="166"/>
      <c r="C20" s="167"/>
      <c r="D20" s="183"/>
      <c r="E20" s="175" t="s">
        <v>44</v>
      </c>
      <c r="F20" s="176"/>
      <c r="G20" s="173" t="s">
        <v>45</v>
      </c>
      <c r="H20" s="174"/>
      <c r="I20" s="213"/>
      <c r="J20" s="28">
        <v>2</v>
      </c>
      <c r="K20" s="173" t="s">
        <v>40</v>
      </c>
      <c r="L20" s="174"/>
      <c r="M20" s="28">
        <v>3</v>
      </c>
      <c r="N20" s="173" t="s">
        <v>40</v>
      </c>
      <c r="O20" s="174"/>
      <c r="P20" s="213"/>
      <c r="Q20" s="28">
        <v>4</v>
      </c>
      <c r="R20" s="295" t="s">
        <v>33</v>
      </c>
      <c r="S20" s="211">
        <f>'Pagina 18'!S20+'Pagina 19'!S19</f>
        <v>0</v>
      </c>
    </row>
    <row r="21" spans="1:19" ht="14.25" customHeight="1">
      <c r="A21" s="169"/>
      <c r="B21" s="18" t="s">
        <v>68</v>
      </c>
      <c r="C21" s="19" t="s">
        <v>67</v>
      </c>
      <c r="D21" s="79">
        <f>'Pagina 1'!D22</f>
        <v>8</v>
      </c>
      <c r="E21" s="132">
        <v>8</v>
      </c>
      <c r="F21" s="133"/>
      <c r="G21" s="132">
        <f>ROUND(E21*(1-$G$19),2)</f>
        <v>6.56</v>
      </c>
      <c r="H21" s="134"/>
      <c r="I21" s="134"/>
      <c r="J21" s="80"/>
      <c r="K21" s="132">
        <f>ROUND(E21*(1-$K$19),2)</f>
        <v>6.24</v>
      </c>
      <c r="L21" s="134"/>
      <c r="M21" s="80"/>
      <c r="N21" s="132">
        <f>ROUND(E21*(1-$N$19),2)</f>
        <v>6</v>
      </c>
      <c r="O21" s="134"/>
      <c r="P21" s="134"/>
      <c r="Q21" s="80"/>
      <c r="R21" s="295"/>
      <c r="S21" s="211"/>
    </row>
    <row r="22" spans="1:28" ht="14.25" customHeight="1">
      <c r="A22" s="169"/>
      <c r="B22" s="18" t="s">
        <v>16</v>
      </c>
      <c r="C22" s="19" t="s">
        <v>66</v>
      </c>
      <c r="D22" s="79">
        <f>'Pagina 1'!D23</f>
        <v>12</v>
      </c>
      <c r="E22" s="132">
        <f>D22</f>
        <v>12</v>
      </c>
      <c r="F22" s="133"/>
      <c r="G22" s="132">
        <f>ROUND(E22*(1-$G$19),2)</f>
        <v>9.84</v>
      </c>
      <c r="H22" s="134"/>
      <c r="I22" s="134"/>
      <c r="J22" s="80"/>
      <c r="K22" s="132">
        <f>ROUND(E22*(1-$K$19),2)</f>
        <v>9.36</v>
      </c>
      <c r="L22" s="134"/>
      <c r="M22" s="80"/>
      <c r="N22" s="132">
        <f>ROUND(E22*(1-$N$19),2)</f>
        <v>9</v>
      </c>
      <c r="O22" s="134"/>
      <c r="P22" s="134"/>
      <c r="Q22" s="80"/>
      <c r="R22" s="296"/>
      <c r="S22" s="212"/>
      <c r="W22" s="1">
        <v>0</v>
      </c>
      <c r="X22" s="1" t="s">
        <v>15</v>
      </c>
      <c r="Y22" s="1" t="s">
        <v>18</v>
      </c>
      <c r="Z22" s="1" t="s">
        <v>17</v>
      </c>
      <c r="AA22" s="1" t="s">
        <v>16</v>
      </c>
      <c r="AB22" s="1" t="s">
        <v>68</v>
      </c>
    </row>
    <row r="23" spans="1:28" ht="14.25" customHeight="1">
      <c r="A23" s="169"/>
      <c r="B23" s="23" t="s">
        <v>17</v>
      </c>
      <c r="C23" s="19" t="s">
        <v>21</v>
      </c>
      <c r="D23" s="79">
        <f>'Pagina 1'!D24</f>
        <v>15</v>
      </c>
      <c r="E23" s="132">
        <f>D23</f>
        <v>15</v>
      </c>
      <c r="F23" s="133"/>
      <c r="G23" s="132">
        <f>ROUND(E23*(1-$G$19),2)</f>
        <v>12.3</v>
      </c>
      <c r="H23" s="134"/>
      <c r="I23" s="134"/>
      <c r="J23" s="80"/>
      <c r="K23" s="144">
        <f>ROUND(E23*(1-$K$19),2)</f>
        <v>11.7</v>
      </c>
      <c r="L23" s="132"/>
      <c r="M23" s="80"/>
      <c r="N23" s="132">
        <f>ROUND(E23*(1-$N$19),2)</f>
        <v>11.25</v>
      </c>
      <c r="O23" s="134"/>
      <c r="P23" s="134"/>
      <c r="Q23" s="80"/>
      <c r="R23" s="30" t="s">
        <v>49</v>
      </c>
      <c r="S23" s="54">
        <f>IF(C9&lt;&gt;"","19","")</f>
      </c>
      <c r="W23" s="1">
        <v>1</v>
      </c>
      <c r="X23" s="29">
        <v>23</v>
      </c>
      <c r="Y23" s="29">
        <v>20</v>
      </c>
      <c r="Z23" s="29">
        <v>13</v>
      </c>
      <c r="AA23" s="29">
        <v>11</v>
      </c>
      <c r="AB23" s="29">
        <v>8</v>
      </c>
    </row>
    <row r="24" spans="1:28" ht="14.25" customHeight="1">
      <c r="A24" s="169"/>
      <c r="B24" s="23" t="s">
        <v>18</v>
      </c>
      <c r="C24" s="19" t="s">
        <v>22</v>
      </c>
      <c r="D24" s="79">
        <f>'Pagina 1'!D25</f>
        <v>20</v>
      </c>
      <c r="E24" s="132">
        <f>D24</f>
        <v>20</v>
      </c>
      <c r="F24" s="133"/>
      <c r="G24" s="132">
        <f>ROUND(E24*(1-$G$19),2)</f>
        <v>16.4</v>
      </c>
      <c r="H24" s="134"/>
      <c r="I24" s="134"/>
      <c r="J24" s="80"/>
      <c r="K24" s="144">
        <f>ROUND(E24*(1-$K$19),2)</f>
        <v>15.6</v>
      </c>
      <c r="L24" s="132"/>
      <c r="M24" s="80"/>
      <c r="N24" s="132">
        <f>ROUND(E24*(1-$N$19),2)</f>
        <v>15</v>
      </c>
      <c r="O24" s="134"/>
      <c r="P24" s="134"/>
      <c r="Q24" s="80"/>
      <c r="R24" s="3" t="s">
        <v>47</v>
      </c>
      <c r="S24" s="6"/>
      <c r="W24" s="1">
        <v>2</v>
      </c>
      <c r="X24" s="29">
        <v>18.86</v>
      </c>
      <c r="Y24" s="29">
        <v>16.4</v>
      </c>
      <c r="Z24" s="29">
        <v>10.66</v>
      </c>
      <c r="AA24" s="29">
        <v>9.02</v>
      </c>
      <c r="AB24" s="29">
        <v>6.56</v>
      </c>
    </row>
    <row r="25" spans="1:28" ht="14.25" customHeight="1">
      <c r="A25" s="169"/>
      <c r="B25" s="23" t="s">
        <v>15</v>
      </c>
      <c r="C25" s="19" t="s">
        <v>23</v>
      </c>
      <c r="D25" s="79">
        <f>'Pagina 1'!D26</f>
        <v>25</v>
      </c>
      <c r="E25" s="132">
        <f>D25</f>
        <v>25</v>
      </c>
      <c r="F25" s="133"/>
      <c r="G25" s="132">
        <f>ROUND(E25*(1-$G$19),2)</f>
        <v>20.5</v>
      </c>
      <c r="H25" s="134"/>
      <c r="I25" s="134"/>
      <c r="J25" s="80"/>
      <c r="K25" s="144">
        <f>ROUND(E25*(1-$K$19),2)</f>
        <v>19.5</v>
      </c>
      <c r="L25" s="132"/>
      <c r="M25" s="80"/>
      <c r="N25" s="132">
        <f>ROUND(E25*(1-$N$19),2)</f>
        <v>18.75</v>
      </c>
      <c r="O25" s="134"/>
      <c r="P25" s="134"/>
      <c r="Q25" s="80"/>
      <c r="R25" s="3" t="s">
        <v>48</v>
      </c>
      <c r="S25" s="55">
        <f>IF(U9&lt;&gt;0,S23,"")</f>
      </c>
      <c r="W25" s="1">
        <v>3</v>
      </c>
      <c r="X25" s="29">
        <v>17.94</v>
      </c>
      <c r="Y25" s="29">
        <v>15.6</v>
      </c>
      <c r="Z25" s="29">
        <v>10.14</v>
      </c>
      <c r="AA25" s="29">
        <v>8.58</v>
      </c>
      <c r="AB25" s="29">
        <v>6.24</v>
      </c>
    </row>
    <row r="26" spans="1:28" ht="14.25" customHeight="1" thickBot="1">
      <c r="A26" s="170"/>
      <c r="B26" s="179" t="s">
        <v>50</v>
      </c>
      <c r="C26" s="180"/>
      <c r="D26" s="181"/>
      <c r="E26" s="171" t="str">
        <f>'Pagina 1'!E27:F27</f>
        <v>sotto i 30 aderenti</v>
      </c>
      <c r="F26" s="172"/>
      <c r="G26" s="143">
        <f>'Pagina 1'!G27:I27</f>
        <v>50</v>
      </c>
      <c r="H26" s="143"/>
      <c r="I26" s="143"/>
      <c r="J26" s="48"/>
      <c r="K26" s="171" t="str">
        <f>'Pagina 1'!K27:M27</f>
        <v>sopra i 30 aderenti</v>
      </c>
      <c r="L26" s="172"/>
      <c r="M26" s="172"/>
      <c r="N26" s="143">
        <f>'Pagina 1'!N27:P27</f>
        <v>100</v>
      </c>
      <c r="O26" s="143"/>
      <c r="P26" s="143"/>
      <c r="Q26" s="49"/>
      <c r="R26" s="31"/>
      <c r="S26" s="32"/>
      <c r="W26" s="1">
        <v>4</v>
      </c>
      <c r="X26" s="29">
        <v>17.25</v>
      </c>
      <c r="Y26" s="29">
        <v>15</v>
      </c>
      <c r="Z26" s="29">
        <v>9.75</v>
      </c>
      <c r="AA26" s="29">
        <v>8.25</v>
      </c>
      <c r="AB26" s="29">
        <v>6</v>
      </c>
    </row>
    <row r="27" ht="12" thickTop="1"/>
  </sheetData>
  <sheetProtection sheet="1" objects="1" scenarios="1" selectLockedCells="1"/>
  <mergeCells count="104">
    <mergeCell ref="K25:L25"/>
    <mergeCell ref="N25:P25"/>
    <mergeCell ref="B26:D26"/>
    <mergeCell ref="E26:F26"/>
    <mergeCell ref="G26:I26"/>
    <mergeCell ref="K26:M26"/>
    <mergeCell ref="N26:P26"/>
    <mergeCell ref="K23:L23"/>
    <mergeCell ref="N23:P23"/>
    <mergeCell ref="E24:F24"/>
    <mergeCell ref="G24:I24"/>
    <mergeCell ref="K24:L24"/>
    <mergeCell ref="N24:P24"/>
    <mergeCell ref="R20:R22"/>
    <mergeCell ref="S20:S22"/>
    <mergeCell ref="E22:F22"/>
    <mergeCell ref="G22:I22"/>
    <mergeCell ref="K22:L22"/>
    <mergeCell ref="N22:P22"/>
    <mergeCell ref="E21:F21"/>
    <mergeCell ref="G21:I21"/>
    <mergeCell ref="K21:L21"/>
    <mergeCell ref="N21:P21"/>
    <mergeCell ref="L19:M19"/>
    <mergeCell ref="O19:Q19"/>
    <mergeCell ref="E20:F20"/>
    <mergeCell ref="G20:I20"/>
    <mergeCell ref="K20:L20"/>
    <mergeCell ref="N20:P20"/>
    <mergeCell ref="A19:A26"/>
    <mergeCell ref="B19:C20"/>
    <mergeCell ref="D19:D20"/>
    <mergeCell ref="E19:F19"/>
    <mergeCell ref="G19:H19"/>
    <mergeCell ref="I19:J19"/>
    <mergeCell ref="E23:F23"/>
    <mergeCell ref="G23:I23"/>
    <mergeCell ref="E25:F25"/>
    <mergeCell ref="G25:I25"/>
    <mergeCell ref="E17:F17"/>
    <mergeCell ref="I17:J17"/>
    <mergeCell ref="K17:M17"/>
    <mergeCell ref="P17:Q17"/>
    <mergeCell ref="E18:F18"/>
    <mergeCell ref="I18:J18"/>
    <mergeCell ref="K18:M18"/>
    <mergeCell ref="P18:Q18"/>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K9:M9"/>
    <mergeCell ref="P9:Q9"/>
    <mergeCell ref="E10:F10"/>
    <mergeCell ref="I10:J10"/>
    <mergeCell ref="K10:M10"/>
    <mergeCell ref="P10:Q10"/>
    <mergeCell ref="D3:D5"/>
    <mergeCell ref="E3:F5"/>
    <mergeCell ref="G3:G7"/>
    <mergeCell ref="E8:F8"/>
    <mergeCell ref="I8:J8"/>
    <mergeCell ref="E9:F9"/>
    <mergeCell ref="I9:J9"/>
    <mergeCell ref="A1:A7"/>
    <mergeCell ref="B1:B7"/>
    <mergeCell ref="E1:F1"/>
    <mergeCell ref="G1:O1"/>
    <mergeCell ref="P1:S1"/>
    <mergeCell ref="E2:F2"/>
    <mergeCell ref="G2:N2"/>
    <mergeCell ref="R3:R7"/>
    <mergeCell ref="S3:S7"/>
    <mergeCell ref="D6:D7"/>
    <mergeCell ref="O2:Q2"/>
    <mergeCell ref="R2:S2"/>
    <mergeCell ref="C3:C5"/>
    <mergeCell ref="H3:H7"/>
    <mergeCell ref="I3:J7"/>
    <mergeCell ref="K3:Q5"/>
    <mergeCell ref="E6:F7"/>
    <mergeCell ref="K6:N7"/>
    <mergeCell ref="O6:O7"/>
    <mergeCell ref="P6:Q7"/>
  </mergeCells>
  <printOptions horizontalCentered="1"/>
  <pageMargins left="0.3937007874015748" right="0.3937007874015748" top="0.7874015748031497" bottom="0.5905511811023623" header="0.3937007874015748" footer="0.3937007874015748"/>
  <pageSetup horizontalDpi="300" verticalDpi="300" orientation="landscape" paperSize="9" scale="95" r:id="rId1"/>
  <headerFooter alignWithMargins="0">
    <oddHeader>&amp;L&amp;"Arial,Corsivo"&amp;8AZIONE CATTOLICA ITALIANA
diocesi di Macerata, Tolentino, Recanati, Cingoli, Treia&amp;R&amp;"Arial,Corsivo"&amp;8&amp;A</oddHeader>
    <oddFooter>&amp;L&amp;"Arial,Corsivo"&amp;8Promozione Associativa&amp;R&amp;"Arial,Corsivo"&amp;8ottobre 2010</oddFooter>
  </headerFooter>
</worksheet>
</file>

<file path=xl/worksheets/sheet21.xml><?xml version="1.0" encoding="utf-8"?>
<worksheet xmlns="http://schemas.openxmlformats.org/spreadsheetml/2006/main" xmlns:r="http://schemas.openxmlformats.org/officeDocument/2006/relationships">
  <dimension ref="A1:AH26"/>
  <sheetViews>
    <sheetView zoomScalePageLayoutView="0" workbookViewId="0" topLeftCell="A1">
      <selection activeCell="B9" sqref="B9"/>
    </sheetView>
  </sheetViews>
  <sheetFormatPr defaultColWidth="9.00390625" defaultRowHeight="13.5"/>
  <cols>
    <col min="1" max="1" width="3.37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9.2539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8" width="4.125" style="1" customWidth="1"/>
    <col min="19" max="19" width="8.875" style="1" customWidth="1"/>
    <col min="20" max="20" width="15.125" style="1" customWidth="1"/>
    <col min="21" max="21" width="2.375" style="1" bestFit="1" customWidth="1"/>
    <col min="22" max="23" width="1.625" style="1" bestFit="1" customWidth="1"/>
    <col min="24" max="24" width="5.25390625" style="1" bestFit="1" customWidth="1"/>
    <col min="25" max="27" width="4.25390625" style="1" bestFit="1" customWidth="1"/>
    <col min="28" max="28" width="3.50390625" style="1" bestFit="1" customWidth="1"/>
    <col min="29" max="33" width="1.625" style="1" bestFit="1" customWidth="1"/>
    <col min="34" max="34" width="2.50390625" style="1" customWidth="1"/>
    <col min="35" max="16384" width="9.00390625" style="1" customWidth="1"/>
  </cols>
  <sheetData>
    <row r="1" spans="1:19" ht="24" customHeight="1" thickTop="1">
      <c r="A1" s="184" t="s">
        <v>24</v>
      </c>
      <c r="B1" s="187" t="s">
        <v>26</v>
      </c>
      <c r="C1" s="24" t="s">
        <v>0</v>
      </c>
      <c r="D1" s="26" t="s">
        <v>1</v>
      </c>
      <c r="E1" s="139" t="s">
        <v>25</v>
      </c>
      <c r="F1" s="140"/>
      <c r="G1" s="273"/>
      <c r="H1" s="274"/>
      <c r="I1" s="274"/>
      <c r="J1" s="274"/>
      <c r="K1" s="274"/>
      <c r="L1" s="274"/>
      <c r="M1" s="274"/>
      <c r="N1" s="274"/>
      <c r="O1" s="275"/>
      <c r="P1" s="150" t="s">
        <v>2</v>
      </c>
      <c r="Q1" s="151"/>
      <c r="R1" s="152"/>
      <c r="S1" s="153"/>
    </row>
    <row r="2" spans="1:19" ht="24" customHeight="1">
      <c r="A2" s="185"/>
      <c r="B2" s="188"/>
      <c r="C2" s="25" t="s">
        <v>3</v>
      </c>
      <c r="D2" s="27">
        <v>462</v>
      </c>
      <c r="E2" s="141" t="s">
        <v>14</v>
      </c>
      <c r="F2" s="142"/>
      <c r="G2" s="276"/>
      <c r="H2" s="277"/>
      <c r="I2" s="277"/>
      <c r="J2" s="277"/>
      <c r="K2" s="277"/>
      <c r="L2" s="277"/>
      <c r="M2" s="277"/>
      <c r="N2" s="278"/>
      <c r="O2" s="147" t="s">
        <v>35</v>
      </c>
      <c r="P2" s="148"/>
      <c r="Q2" s="149"/>
      <c r="R2" s="136">
        <f>IF(S9&lt;&gt;0,'Pagina 1'!R2,0)</f>
        <v>0</v>
      </c>
      <c r="S2" s="138"/>
    </row>
    <row r="3" spans="1:19" ht="13.5" customHeight="1">
      <c r="A3" s="185"/>
      <c r="B3" s="188"/>
      <c r="C3" s="192" t="s">
        <v>5</v>
      </c>
      <c r="D3" s="192" t="s">
        <v>6</v>
      </c>
      <c r="E3" s="194" t="s">
        <v>7</v>
      </c>
      <c r="F3" s="195"/>
      <c r="G3" s="163" t="s">
        <v>8</v>
      </c>
      <c r="H3" s="163" t="s">
        <v>9</v>
      </c>
      <c r="I3" s="201" t="s">
        <v>10</v>
      </c>
      <c r="J3" s="202"/>
      <c r="K3" s="224" t="s">
        <v>41</v>
      </c>
      <c r="L3" s="225"/>
      <c r="M3" s="225"/>
      <c r="N3" s="225"/>
      <c r="O3" s="225"/>
      <c r="P3" s="225"/>
      <c r="Q3" s="226"/>
      <c r="R3" s="160" t="s">
        <v>43</v>
      </c>
      <c r="S3" s="214" t="s">
        <v>11</v>
      </c>
    </row>
    <row r="4" spans="1:19" ht="13.5" customHeight="1">
      <c r="A4" s="185"/>
      <c r="B4" s="188"/>
      <c r="C4" s="193"/>
      <c r="D4" s="193"/>
      <c r="E4" s="196"/>
      <c r="F4" s="197"/>
      <c r="G4" s="163"/>
      <c r="H4" s="163"/>
      <c r="I4" s="203"/>
      <c r="J4" s="204"/>
      <c r="K4" s="227"/>
      <c r="L4" s="228"/>
      <c r="M4" s="228"/>
      <c r="N4" s="228"/>
      <c r="O4" s="228"/>
      <c r="P4" s="228"/>
      <c r="Q4" s="229"/>
      <c r="R4" s="161"/>
      <c r="S4" s="215"/>
    </row>
    <row r="5" spans="1:19" ht="13.5" customHeight="1">
      <c r="A5" s="185"/>
      <c r="B5" s="188"/>
      <c r="C5" s="193"/>
      <c r="D5" s="193"/>
      <c r="E5" s="196"/>
      <c r="F5" s="197"/>
      <c r="G5" s="163"/>
      <c r="H5" s="163"/>
      <c r="I5" s="203"/>
      <c r="J5" s="204"/>
      <c r="K5" s="230"/>
      <c r="L5" s="231"/>
      <c r="M5" s="231"/>
      <c r="N5" s="231"/>
      <c r="O5" s="231"/>
      <c r="P5" s="231"/>
      <c r="Q5" s="232"/>
      <c r="R5" s="161"/>
      <c r="S5" s="215"/>
    </row>
    <row r="6" spans="1:24" ht="13.5" customHeight="1">
      <c r="A6" s="185"/>
      <c r="B6" s="188"/>
      <c r="C6" s="58"/>
      <c r="D6" s="251">
        <f>IF(OR(X6=1,X7=1,AH19&lt;&gt;0),"ATTENZIONE : ","")</f>
      </c>
      <c r="E6" s="217">
        <f>IF(X6=1,"IL FOGLIO PRECEDENTE NON E' COMPLETO!",IF(X7=1,"OCCORRE INSERIRE TUTTI I DATI RICHIESTI!",""))</f>
      </c>
      <c r="F6" s="218"/>
      <c r="G6" s="163"/>
      <c r="H6" s="163"/>
      <c r="I6" s="203"/>
      <c r="J6" s="204"/>
      <c r="K6" s="224" t="s">
        <v>42</v>
      </c>
      <c r="L6" s="225"/>
      <c r="M6" s="225"/>
      <c r="N6" s="226"/>
      <c r="O6" s="223" t="s">
        <v>13</v>
      </c>
      <c r="P6" s="224" t="s">
        <v>14</v>
      </c>
      <c r="Q6" s="226"/>
      <c r="R6" s="161"/>
      <c r="S6" s="215"/>
      <c r="X6" s="1">
        <f>IF(AND(V19&gt;0,'Pagina 19'!V19&lt;&gt;10),1,0)</f>
        <v>0</v>
      </c>
    </row>
    <row r="7" spans="1:24" ht="11.25" customHeight="1">
      <c r="A7" s="186"/>
      <c r="B7" s="189"/>
      <c r="C7" s="59"/>
      <c r="D7" s="252"/>
      <c r="E7" s="219"/>
      <c r="F7" s="220"/>
      <c r="G7" s="163"/>
      <c r="H7" s="163"/>
      <c r="I7" s="205"/>
      <c r="J7" s="206"/>
      <c r="K7" s="230"/>
      <c r="L7" s="231"/>
      <c r="M7" s="231"/>
      <c r="N7" s="232"/>
      <c r="O7" s="223"/>
      <c r="P7" s="230"/>
      <c r="Q7" s="232"/>
      <c r="R7" s="162"/>
      <c r="S7" s="216"/>
      <c r="X7" s="1">
        <f>IF(AND('Pagina 19'!V19=10,AG19&lt;90,V19=10),1,0)</f>
        <v>0</v>
      </c>
    </row>
    <row r="8" spans="1:20" ht="30" customHeight="1">
      <c r="A8" s="8" t="s">
        <v>32</v>
      </c>
      <c r="B8" s="9" t="s">
        <v>46</v>
      </c>
      <c r="C8" s="10" t="s">
        <v>27</v>
      </c>
      <c r="D8" s="10" t="s">
        <v>28</v>
      </c>
      <c r="E8" s="279" t="s">
        <v>29</v>
      </c>
      <c r="F8" s="280"/>
      <c r="G8" s="11" t="s">
        <v>30</v>
      </c>
      <c r="H8" s="11" t="s">
        <v>17</v>
      </c>
      <c r="I8" s="281">
        <v>20492</v>
      </c>
      <c r="J8" s="282"/>
      <c r="K8" s="12" t="s">
        <v>12</v>
      </c>
      <c r="L8" s="13" t="s">
        <v>31</v>
      </c>
      <c r="M8" s="13"/>
      <c r="N8" s="16">
        <v>1</v>
      </c>
      <c r="O8" s="10">
        <v>62100</v>
      </c>
      <c r="P8" s="12" t="s">
        <v>4</v>
      </c>
      <c r="Q8" s="15"/>
      <c r="R8" s="14">
        <v>2</v>
      </c>
      <c r="S8" s="5">
        <f>IF(AND(B8&lt;&gt;"A",B8&lt;&gt;"G",B8&lt;&gt;"M",B8&lt;&gt;"R"),"",HLOOKUP(B8,W22:AA26,R8+1))</f>
        <v>16.4</v>
      </c>
      <c r="T8" s="1">
        <f>IF(S8/2&gt;0,"","scegli un TIPO di sconto")</f>
      </c>
    </row>
    <row r="9" spans="1:34" ht="34.5" customHeight="1">
      <c r="A9" s="4">
        <v>191</v>
      </c>
      <c r="B9" s="33"/>
      <c r="C9" s="45"/>
      <c r="D9" s="45"/>
      <c r="E9" s="283"/>
      <c r="F9" s="284"/>
      <c r="G9" s="35"/>
      <c r="H9" s="35"/>
      <c r="I9" s="285"/>
      <c r="J9" s="286"/>
      <c r="K9" s="283"/>
      <c r="L9" s="287"/>
      <c r="M9" s="284"/>
      <c r="N9" s="36"/>
      <c r="O9" s="34"/>
      <c r="P9" s="283"/>
      <c r="Q9" s="284"/>
      <c r="R9" s="77"/>
      <c r="S9" s="60">
        <f>IF(AND(B9&lt;&gt;"A",B9&lt;&gt;"G",B9&lt;&gt;"M",B9&lt;&gt;"R",B9&lt;&gt;"T"),"",HLOOKUP(B9,$W$22:$AB$26,R9+1))</f>
      </c>
      <c r="T9" s="62">
        <f>IF(AND(B9="",S9="",AG9&lt;&gt;0),"Completa i dati!",IF(AND(B9&lt;&gt;"",S9=""),"Indica il settore: 'A', 'G', 'M', 'R'!",IF(OR(T(S9)="A",T(S9)="G",T(S9)="M",T(S9)="R",T(S9)="T"),"Occorre inserire un TIPO di sconto!","")))</f>
      </c>
      <c r="U9" s="1">
        <f>IF(S9&lt;&gt;"",A9,0)</f>
        <v>0</v>
      </c>
      <c r="V9" s="1">
        <f>IF(S9&lt;&gt;"",1,0)</f>
        <v>0</v>
      </c>
      <c r="W9" s="1">
        <f>IF(C9&lt;&gt;"",1,0)</f>
        <v>0</v>
      </c>
      <c r="X9" s="1">
        <f>IF(D9&lt;&gt;"",1,0)</f>
        <v>0</v>
      </c>
      <c r="Y9" s="1">
        <f>IF(E9&lt;&gt;"",1,0)</f>
        <v>0</v>
      </c>
      <c r="AA9" s="1">
        <f>IF(H9&lt;&gt;"",1,0)</f>
        <v>0</v>
      </c>
      <c r="AB9" s="1">
        <f>IF(I9&lt;&gt;"",1,0)</f>
        <v>0</v>
      </c>
      <c r="AC9" s="1">
        <f>IF(K9&lt;&gt;"",1,0)</f>
        <v>0</v>
      </c>
      <c r="AD9" s="1">
        <f>IF(N9&lt;&gt;"",1,0)</f>
        <v>0</v>
      </c>
      <c r="AE9" s="1">
        <f>IF(O9&lt;&gt;"",1,0)</f>
        <v>0</v>
      </c>
      <c r="AF9" s="1">
        <f>IF(P9&lt;&gt;"",1,0)</f>
        <v>0</v>
      </c>
      <c r="AG9" s="1">
        <f>SUM(W9:AF9)</f>
        <v>0</v>
      </c>
      <c r="AH9" s="1">
        <f>IF(T9&lt;&gt;"",1,0)</f>
        <v>0</v>
      </c>
    </row>
    <row r="10" spans="1:34" ht="34.5" customHeight="1">
      <c r="A10" s="2">
        <f aca="true" t="shared" si="0" ref="A10:A18">A9+1</f>
        <v>192</v>
      </c>
      <c r="B10" s="37"/>
      <c r="C10" s="46"/>
      <c r="D10" s="46"/>
      <c r="E10" s="128"/>
      <c r="F10" s="129"/>
      <c r="G10" s="39"/>
      <c r="H10" s="39"/>
      <c r="I10" s="130"/>
      <c r="J10" s="131"/>
      <c r="K10" s="128"/>
      <c r="L10" s="135"/>
      <c r="M10" s="129"/>
      <c r="N10" s="40"/>
      <c r="O10" s="38"/>
      <c r="P10" s="128"/>
      <c r="Q10" s="129"/>
      <c r="R10" s="78"/>
      <c r="S10" s="61">
        <f>IF(AND(B10&lt;&gt;"A",B10&lt;&gt;"G",B10&lt;&gt;"M",B10&lt;&gt;"R",B10&lt;&gt;"T"),"",HLOOKUP(B10,$W$22:$AB$26,R10+1))</f>
      </c>
      <c r="T10" s="62">
        <f aca="true" t="shared" si="1" ref="T10:T18">IF(AND(B10="",S10="",AG10&lt;&gt;0),"Completa i dati!",IF(AND(B10&lt;&gt;"",S10=""),"Indica il settore: 'A', 'G', 'M', 'R'!",IF(OR(T(S10)="A",T(S10)="G",T(S10)="M",T(S10)="R",T(S10)="T"),"Occorre inserire un TIPO di sconto!","")))</f>
      </c>
      <c r="U10" s="1">
        <f aca="true" t="shared" si="2" ref="U10:U18">IF(S10&lt;&gt;"",A10,0)</f>
        <v>0</v>
      </c>
      <c r="V10" s="1">
        <f>IF(S10&lt;&gt;"",1,0)</f>
        <v>0</v>
      </c>
      <c r="W10" s="1">
        <f aca="true" t="shared" si="3" ref="W10:Y18">IF(C10&lt;&gt;"",1,0)</f>
        <v>0</v>
      </c>
      <c r="X10" s="1">
        <f t="shared" si="3"/>
        <v>0</v>
      </c>
      <c r="Y10" s="1">
        <f t="shared" si="3"/>
        <v>0</v>
      </c>
      <c r="AA10" s="1">
        <f aca="true" t="shared" si="4" ref="AA10:AB18">IF(H10&lt;&gt;"",1,0)</f>
        <v>0</v>
      </c>
      <c r="AB10" s="1">
        <f t="shared" si="4"/>
        <v>0</v>
      </c>
      <c r="AC10" s="1">
        <f aca="true" t="shared" si="5" ref="AC10:AC18">IF(K10&lt;&gt;"",1,0)</f>
        <v>0</v>
      </c>
      <c r="AD10" s="1">
        <f aca="true" t="shared" si="6" ref="AD10:AF18">IF(N10&lt;&gt;"",1,0)</f>
        <v>0</v>
      </c>
      <c r="AE10" s="1">
        <f t="shared" si="6"/>
        <v>0</v>
      </c>
      <c r="AF10" s="1">
        <f t="shared" si="6"/>
        <v>0</v>
      </c>
      <c r="AG10" s="1">
        <f>SUM(W10:AF10)</f>
        <v>0</v>
      </c>
      <c r="AH10" s="1">
        <f aca="true" t="shared" si="7" ref="AH10:AH18">IF(T10&lt;&gt;"",1,0)</f>
        <v>0</v>
      </c>
    </row>
    <row r="11" spans="1:34" ht="34.5" customHeight="1">
      <c r="A11" s="2">
        <f t="shared" si="0"/>
        <v>193</v>
      </c>
      <c r="B11" s="37"/>
      <c r="C11" s="46"/>
      <c r="D11" s="46"/>
      <c r="E11" s="128"/>
      <c r="F11" s="129"/>
      <c r="G11" s="39"/>
      <c r="H11" s="39"/>
      <c r="I11" s="130"/>
      <c r="J11" s="131"/>
      <c r="K11" s="128"/>
      <c r="L11" s="135"/>
      <c r="M11" s="129"/>
      <c r="N11" s="40"/>
      <c r="O11" s="38"/>
      <c r="P11" s="128"/>
      <c r="Q11" s="129"/>
      <c r="R11" s="78"/>
      <c r="S11" s="61">
        <f aca="true" t="shared" si="8" ref="S11:S18">IF(AND(B11&lt;&gt;"A",B11&lt;&gt;"G",B11&lt;&gt;"M",B11&lt;&gt;"R",B11&lt;&gt;"T"),"",HLOOKUP(B11,$W$22:$AB$26,R11+1))</f>
      </c>
      <c r="T11" s="62">
        <f t="shared" si="1"/>
      </c>
      <c r="U11" s="1">
        <f t="shared" si="2"/>
        <v>0</v>
      </c>
      <c r="V11" s="1">
        <f aca="true" t="shared" si="9" ref="V11:V18">IF(S11&lt;&gt;"",1,0)</f>
        <v>0</v>
      </c>
      <c r="W11" s="1">
        <f t="shared" si="3"/>
        <v>0</v>
      </c>
      <c r="X11" s="1">
        <f t="shared" si="3"/>
        <v>0</v>
      </c>
      <c r="Y11" s="1">
        <f t="shared" si="3"/>
        <v>0</v>
      </c>
      <c r="AA11" s="1">
        <f t="shared" si="4"/>
        <v>0</v>
      </c>
      <c r="AB11" s="1">
        <f t="shared" si="4"/>
        <v>0</v>
      </c>
      <c r="AC11" s="1">
        <f t="shared" si="5"/>
        <v>0</v>
      </c>
      <c r="AD11" s="1">
        <f t="shared" si="6"/>
        <v>0</v>
      </c>
      <c r="AE11" s="1">
        <f t="shared" si="6"/>
        <v>0</v>
      </c>
      <c r="AF11" s="1">
        <f t="shared" si="6"/>
        <v>0</v>
      </c>
      <c r="AG11" s="1">
        <f>SUM(W11:AF11)</f>
        <v>0</v>
      </c>
      <c r="AH11" s="1">
        <f t="shared" si="7"/>
        <v>0</v>
      </c>
    </row>
    <row r="12" spans="1:34" ht="34.5" customHeight="1">
      <c r="A12" s="2">
        <f t="shared" si="0"/>
        <v>194</v>
      </c>
      <c r="B12" s="37"/>
      <c r="C12" s="46"/>
      <c r="D12" s="46"/>
      <c r="E12" s="128"/>
      <c r="F12" s="129"/>
      <c r="G12" s="39"/>
      <c r="H12" s="39"/>
      <c r="I12" s="130"/>
      <c r="J12" s="131"/>
      <c r="K12" s="128"/>
      <c r="L12" s="135"/>
      <c r="M12" s="129"/>
      <c r="N12" s="40"/>
      <c r="O12" s="38"/>
      <c r="P12" s="128"/>
      <c r="Q12" s="129"/>
      <c r="R12" s="78"/>
      <c r="S12" s="61">
        <f t="shared" si="8"/>
      </c>
      <c r="T12" s="62">
        <f t="shared" si="1"/>
      </c>
      <c r="U12" s="1">
        <f t="shared" si="2"/>
        <v>0</v>
      </c>
      <c r="V12" s="1">
        <f t="shared" si="9"/>
        <v>0</v>
      </c>
      <c r="W12" s="1">
        <f t="shared" si="3"/>
        <v>0</v>
      </c>
      <c r="X12" s="1">
        <f t="shared" si="3"/>
        <v>0</v>
      </c>
      <c r="Y12" s="1">
        <f t="shared" si="3"/>
        <v>0</v>
      </c>
      <c r="AA12" s="1">
        <f t="shared" si="4"/>
        <v>0</v>
      </c>
      <c r="AB12" s="1">
        <f t="shared" si="4"/>
        <v>0</v>
      </c>
      <c r="AC12" s="1">
        <f t="shared" si="5"/>
        <v>0</v>
      </c>
      <c r="AD12" s="1">
        <f t="shared" si="6"/>
        <v>0</v>
      </c>
      <c r="AE12" s="1">
        <f t="shared" si="6"/>
        <v>0</v>
      </c>
      <c r="AF12" s="1">
        <f t="shared" si="6"/>
        <v>0</v>
      </c>
      <c r="AG12" s="1">
        <f aca="true" t="shared" si="10" ref="AG12:AG18">SUM(W12:AF12)</f>
        <v>0</v>
      </c>
      <c r="AH12" s="1">
        <f t="shared" si="7"/>
        <v>0</v>
      </c>
    </row>
    <row r="13" spans="1:34" ht="34.5" customHeight="1">
      <c r="A13" s="2">
        <f t="shared" si="0"/>
        <v>195</v>
      </c>
      <c r="B13" s="37"/>
      <c r="C13" s="46"/>
      <c r="D13" s="46"/>
      <c r="E13" s="128"/>
      <c r="F13" s="129"/>
      <c r="G13" s="39"/>
      <c r="H13" s="39"/>
      <c r="I13" s="130"/>
      <c r="J13" s="131"/>
      <c r="K13" s="128"/>
      <c r="L13" s="135"/>
      <c r="M13" s="129"/>
      <c r="N13" s="40"/>
      <c r="O13" s="38"/>
      <c r="P13" s="128"/>
      <c r="Q13" s="129"/>
      <c r="R13" s="78"/>
      <c r="S13" s="61">
        <f t="shared" si="8"/>
      </c>
      <c r="T13" s="62">
        <f t="shared" si="1"/>
      </c>
      <c r="U13" s="1">
        <f t="shared" si="2"/>
        <v>0</v>
      </c>
      <c r="V13" s="1">
        <f t="shared" si="9"/>
        <v>0</v>
      </c>
      <c r="W13" s="1">
        <f t="shared" si="3"/>
        <v>0</v>
      </c>
      <c r="X13" s="1">
        <f t="shared" si="3"/>
        <v>0</v>
      </c>
      <c r="Y13" s="1">
        <f t="shared" si="3"/>
        <v>0</v>
      </c>
      <c r="AA13" s="1">
        <f t="shared" si="4"/>
        <v>0</v>
      </c>
      <c r="AB13" s="1">
        <f t="shared" si="4"/>
        <v>0</v>
      </c>
      <c r="AC13" s="1">
        <f t="shared" si="5"/>
        <v>0</v>
      </c>
      <c r="AD13" s="1">
        <f t="shared" si="6"/>
        <v>0</v>
      </c>
      <c r="AE13" s="1">
        <f t="shared" si="6"/>
        <v>0</v>
      </c>
      <c r="AF13" s="1">
        <f t="shared" si="6"/>
        <v>0</v>
      </c>
      <c r="AG13" s="1">
        <f t="shared" si="10"/>
        <v>0</v>
      </c>
      <c r="AH13" s="1">
        <f t="shared" si="7"/>
        <v>0</v>
      </c>
    </row>
    <row r="14" spans="1:34" ht="34.5" customHeight="1">
      <c r="A14" s="2">
        <f t="shared" si="0"/>
        <v>196</v>
      </c>
      <c r="B14" s="37"/>
      <c r="C14" s="46"/>
      <c r="D14" s="46"/>
      <c r="E14" s="128"/>
      <c r="F14" s="129"/>
      <c r="G14" s="39"/>
      <c r="H14" s="39"/>
      <c r="I14" s="130"/>
      <c r="J14" s="131"/>
      <c r="K14" s="128"/>
      <c r="L14" s="135"/>
      <c r="M14" s="129"/>
      <c r="N14" s="40"/>
      <c r="O14" s="38"/>
      <c r="P14" s="128"/>
      <c r="Q14" s="129"/>
      <c r="R14" s="78"/>
      <c r="S14" s="61">
        <f t="shared" si="8"/>
      </c>
      <c r="T14" s="62">
        <f t="shared" si="1"/>
      </c>
      <c r="U14" s="1">
        <f t="shared" si="2"/>
        <v>0</v>
      </c>
      <c r="V14" s="1">
        <f t="shared" si="9"/>
        <v>0</v>
      </c>
      <c r="W14" s="1">
        <f t="shared" si="3"/>
        <v>0</v>
      </c>
      <c r="X14" s="1">
        <f t="shared" si="3"/>
        <v>0</v>
      </c>
      <c r="Y14" s="1">
        <f t="shared" si="3"/>
        <v>0</v>
      </c>
      <c r="AA14" s="1">
        <f t="shared" si="4"/>
        <v>0</v>
      </c>
      <c r="AB14" s="1">
        <f t="shared" si="4"/>
        <v>0</v>
      </c>
      <c r="AC14" s="1">
        <f t="shared" si="5"/>
        <v>0</v>
      </c>
      <c r="AD14" s="1">
        <f t="shared" si="6"/>
        <v>0</v>
      </c>
      <c r="AE14" s="1">
        <f t="shared" si="6"/>
        <v>0</v>
      </c>
      <c r="AF14" s="1">
        <f t="shared" si="6"/>
        <v>0</v>
      </c>
      <c r="AG14" s="1">
        <f t="shared" si="10"/>
        <v>0</v>
      </c>
      <c r="AH14" s="1">
        <f t="shared" si="7"/>
        <v>0</v>
      </c>
    </row>
    <row r="15" spans="1:34" ht="34.5" customHeight="1">
      <c r="A15" s="2">
        <f t="shared" si="0"/>
        <v>197</v>
      </c>
      <c r="B15" s="37"/>
      <c r="C15" s="46"/>
      <c r="D15" s="46"/>
      <c r="E15" s="128"/>
      <c r="F15" s="129"/>
      <c r="G15" s="39"/>
      <c r="H15" s="39"/>
      <c r="I15" s="130"/>
      <c r="J15" s="131"/>
      <c r="K15" s="128"/>
      <c r="L15" s="135"/>
      <c r="M15" s="129"/>
      <c r="N15" s="40"/>
      <c r="O15" s="38"/>
      <c r="P15" s="128"/>
      <c r="Q15" s="129"/>
      <c r="R15" s="78"/>
      <c r="S15" s="61">
        <f t="shared" si="8"/>
      </c>
      <c r="T15" s="62">
        <f t="shared" si="1"/>
      </c>
      <c r="U15" s="1">
        <f t="shared" si="2"/>
        <v>0</v>
      </c>
      <c r="V15" s="1">
        <f t="shared" si="9"/>
        <v>0</v>
      </c>
      <c r="W15" s="1">
        <f t="shared" si="3"/>
        <v>0</v>
      </c>
      <c r="X15" s="1">
        <f t="shared" si="3"/>
        <v>0</v>
      </c>
      <c r="Y15" s="1">
        <f t="shared" si="3"/>
        <v>0</v>
      </c>
      <c r="AA15" s="1">
        <f t="shared" si="4"/>
        <v>0</v>
      </c>
      <c r="AB15" s="1">
        <f t="shared" si="4"/>
        <v>0</v>
      </c>
      <c r="AC15" s="1">
        <f t="shared" si="5"/>
        <v>0</v>
      </c>
      <c r="AD15" s="1">
        <f t="shared" si="6"/>
        <v>0</v>
      </c>
      <c r="AE15" s="1">
        <f t="shared" si="6"/>
        <v>0</v>
      </c>
      <c r="AF15" s="1">
        <f t="shared" si="6"/>
        <v>0</v>
      </c>
      <c r="AG15" s="1">
        <f t="shared" si="10"/>
        <v>0</v>
      </c>
      <c r="AH15" s="1">
        <f t="shared" si="7"/>
        <v>0</v>
      </c>
    </row>
    <row r="16" spans="1:34" ht="34.5" customHeight="1">
      <c r="A16" s="2">
        <f t="shared" si="0"/>
        <v>198</v>
      </c>
      <c r="B16" s="37"/>
      <c r="C16" s="46"/>
      <c r="D16" s="46"/>
      <c r="E16" s="128"/>
      <c r="F16" s="129"/>
      <c r="G16" s="39"/>
      <c r="H16" s="39"/>
      <c r="I16" s="130"/>
      <c r="J16" s="131"/>
      <c r="K16" s="128"/>
      <c r="L16" s="135"/>
      <c r="M16" s="129"/>
      <c r="N16" s="40"/>
      <c r="O16" s="38"/>
      <c r="P16" s="128"/>
      <c r="Q16" s="129"/>
      <c r="R16" s="78"/>
      <c r="S16" s="61">
        <f t="shared" si="8"/>
      </c>
      <c r="T16" s="62">
        <f t="shared" si="1"/>
      </c>
      <c r="U16" s="1">
        <f t="shared" si="2"/>
        <v>0</v>
      </c>
      <c r="V16" s="1">
        <f t="shared" si="9"/>
        <v>0</v>
      </c>
      <c r="W16" s="1">
        <f t="shared" si="3"/>
        <v>0</v>
      </c>
      <c r="X16" s="1">
        <f t="shared" si="3"/>
        <v>0</v>
      </c>
      <c r="Y16" s="1">
        <f t="shared" si="3"/>
        <v>0</v>
      </c>
      <c r="AA16" s="1">
        <f t="shared" si="4"/>
        <v>0</v>
      </c>
      <c r="AB16" s="1">
        <f t="shared" si="4"/>
        <v>0</v>
      </c>
      <c r="AC16" s="1">
        <f t="shared" si="5"/>
        <v>0</v>
      </c>
      <c r="AD16" s="1">
        <f t="shared" si="6"/>
        <v>0</v>
      </c>
      <c r="AE16" s="1">
        <f t="shared" si="6"/>
        <v>0</v>
      </c>
      <c r="AF16" s="1">
        <f t="shared" si="6"/>
        <v>0</v>
      </c>
      <c r="AG16" s="1">
        <f t="shared" si="10"/>
        <v>0</v>
      </c>
      <c r="AH16" s="1">
        <f t="shared" si="7"/>
        <v>0</v>
      </c>
    </row>
    <row r="17" spans="1:34" ht="34.5" customHeight="1">
      <c r="A17" s="2">
        <f t="shared" si="0"/>
        <v>199</v>
      </c>
      <c r="B17" s="37"/>
      <c r="C17" s="46"/>
      <c r="D17" s="46"/>
      <c r="E17" s="128"/>
      <c r="F17" s="129"/>
      <c r="G17" s="39"/>
      <c r="H17" s="39"/>
      <c r="I17" s="130"/>
      <c r="J17" s="131"/>
      <c r="K17" s="128"/>
      <c r="L17" s="135"/>
      <c r="M17" s="129"/>
      <c r="N17" s="40"/>
      <c r="O17" s="38"/>
      <c r="P17" s="128"/>
      <c r="Q17" s="129"/>
      <c r="R17" s="78"/>
      <c r="S17" s="61">
        <f t="shared" si="8"/>
      </c>
      <c r="T17" s="62">
        <f t="shared" si="1"/>
      </c>
      <c r="U17" s="1">
        <f t="shared" si="2"/>
        <v>0</v>
      </c>
      <c r="V17" s="1">
        <f t="shared" si="9"/>
        <v>0</v>
      </c>
      <c r="W17" s="1">
        <f t="shared" si="3"/>
        <v>0</v>
      </c>
      <c r="X17" s="1">
        <f t="shared" si="3"/>
        <v>0</v>
      </c>
      <c r="Y17" s="1">
        <f t="shared" si="3"/>
        <v>0</v>
      </c>
      <c r="AA17" s="1">
        <f t="shared" si="4"/>
        <v>0</v>
      </c>
      <c r="AB17" s="1">
        <f t="shared" si="4"/>
        <v>0</v>
      </c>
      <c r="AC17" s="1">
        <f t="shared" si="5"/>
        <v>0</v>
      </c>
      <c r="AD17" s="1">
        <f t="shared" si="6"/>
        <v>0</v>
      </c>
      <c r="AE17" s="1">
        <f t="shared" si="6"/>
        <v>0</v>
      </c>
      <c r="AF17" s="1">
        <f t="shared" si="6"/>
        <v>0</v>
      </c>
      <c r="AG17" s="1">
        <f t="shared" si="10"/>
        <v>0</v>
      </c>
      <c r="AH17" s="1">
        <f t="shared" si="7"/>
        <v>0</v>
      </c>
    </row>
    <row r="18" spans="1:34" ht="34.5" customHeight="1" thickBot="1">
      <c r="A18" s="7">
        <f t="shared" si="0"/>
        <v>200</v>
      </c>
      <c r="B18" s="41"/>
      <c r="C18" s="47"/>
      <c r="D18" s="47"/>
      <c r="E18" s="288"/>
      <c r="F18" s="289"/>
      <c r="G18" s="43"/>
      <c r="H18" s="43"/>
      <c r="I18" s="290"/>
      <c r="J18" s="291"/>
      <c r="K18" s="288"/>
      <c r="L18" s="292"/>
      <c r="M18" s="289"/>
      <c r="N18" s="44"/>
      <c r="O18" s="42"/>
      <c r="P18" s="288"/>
      <c r="Q18" s="289"/>
      <c r="R18" s="78"/>
      <c r="S18" s="61">
        <f t="shared" si="8"/>
      </c>
      <c r="T18" s="62">
        <f t="shared" si="1"/>
      </c>
      <c r="U18" s="1">
        <f t="shared" si="2"/>
        <v>0</v>
      </c>
      <c r="V18" s="1">
        <f t="shared" si="9"/>
        <v>0</v>
      </c>
      <c r="W18" s="1">
        <f t="shared" si="3"/>
        <v>0</v>
      </c>
      <c r="X18" s="1">
        <f t="shared" si="3"/>
        <v>0</v>
      </c>
      <c r="Y18" s="1">
        <f t="shared" si="3"/>
        <v>0</v>
      </c>
      <c r="AA18" s="1">
        <f t="shared" si="4"/>
        <v>0</v>
      </c>
      <c r="AB18" s="1">
        <f t="shared" si="4"/>
        <v>0</v>
      </c>
      <c r="AC18" s="1">
        <f t="shared" si="5"/>
        <v>0</v>
      </c>
      <c r="AD18" s="1">
        <f t="shared" si="6"/>
        <v>0</v>
      </c>
      <c r="AE18" s="1">
        <f t="shared" si="6"/>
        <v>0</v>
      </c>
      <c r="AF18" s="1">
        <f t="shared" si="6"/>
        <v>0</v>
      </c>
      <c r="AG18" s="1">
        <f t="shared" si="10"/>
        <v>0</v>
      </c>
      <c r="AH18" s="1">
        <f t="shared" si="7"/>
        <v>0</v>
      </c>
    </row>
    <row r="19" spans="1:34" ht="14.25" customHeight="1" thickTop="1">
      <c r="A19" s="168" t="s">
        <v>19</v>
      </c>
      <c r="B19" s="164" t="s">
        <v>20</v>
      </c>
      <c r="C19" s="165"/>
      <c r="D19" s="182" t="s">
        <v>34</v>
      </c>
      <c r="E19" s="293" t="s">
        <v>36</v>
      </c>
      <c r="F19" s="294"/>
      <c r="G19" s="177">
        <v>0.18</v>
      </c>
      <c r="H19" s="178"/>
      <c r="I19" s="145" t="s">
        <v>37</v>
      </c>
      <c r="J19" s="146"/>
      <c r="K19" s="17">
        <v>0.22</v>
      </c>
      <c r="L19" s="145" t="s">
        <v>38</v>
      </c>
      <c r="M19" s="146"/>
      <c r="N19" s="17">
        <v>0.25</v>
      </c>
      <c r="O19" s="221" t="s">
        <v>39</v>
      </c>
      <c r="P19" s="221"/>
      <c r="Q19" s="222"/>
      <c r="R19" s="56" t="s">
        <v>53</v>
      </c>
      <c r="S19" s="57">
        <f>SUM(S9:S18)</f>
        <v>0</v>
      </c>
      <c r="V19" s="1">
        <f>SUM(V9:V18)</f>
        <v>0</v>
      </c>
      <c r="W19" s="1">
        <f aca="true" t="shared" si="11" ref="W19:AF19">SUM(W9:W18)</f>
        <v>0</v>
      </c>
      <c r="X19" s="1">
        <f t="shared" si="11"/>
        <v>0</v>
      </c>
      <c r="Y19" s="1">
        <f t="shared" si="11"/>
        <v>0</v>
      </c>
      <c r="Z19" s="1">
        <f t="shared" si="11"/>
        <v>0</v>
      </c>
      <c r="AA19" s="1">
        <f t="shared" si="11"/>
        <v>0</v>
      </c>
      <c r="AB19" s="1">
        <f t="shared" si="11"/>
        <v>0</v>
      </c>
      <c r="AC19" s="1">
        <f t="shared" si="11"/>
        <v>0</v>
      </c>
      <c r="AD19" s="1">
        <f t="shared" si="11"/>
        <v>0</v>
      </c>
      <c r="AE19" s="1">
        <f t="shared" si="11"/>
        <v>0</v>
      </c>
      <c r="AF19" s="1">
        <f t="shared" si="11"/>
        <v>0</v>
      </c>
      <c r="AG19" s="1">
        <f>SUM(W19:AF19)</f>
        <v>0</v>
      </c>
      <c r="AH19" s="1">
        <f>SUM(AH9:AH18)</f>
        <v>0</v>
      </c>
    </row>
    <row r="20" spans="1:19" ht="14.25" customHeight="1">
      <c r="A20" s="169"/>
      <c r="B20" s="166"/>
      <c r="C20" s="167"/>
      <c r="D20" s="183"/>
      <c r="E20" s="175" t="s">
        <v>44</v>
      </c>
      <c r="F20" s="176"/>
      <c r="G20" s="173" t="s">
        <v>45</v>
      </c>
      <c r="H20" s="174"/>
      <c r="I20" s="213"/>
      <c r="J20" s="28">
        <v>2</v>
      </c>
      <c r="K20" s="173" t="s">
        <v>40</v>
      </c>
      <c r="L20" s="174"/>
      <c r="M20" s="28">
        <v>3</v>
      </c>
      <c r="N20" s="173" t="s">
        <v>40</v>
      </c>
      <c r="O20" s="174"/>
      <c r="P20" s="213"/>
      <c r="Q20" s="28">
        <v>4</v>
      </c>
      <c r="R20" s="295" t="s">
        <v>33</v>
      </c>
      <c r="S20" s="211">
        <f>'Pagina 19'!S20+'Pagina 20'!S19</f>
        <v>0</v>
      </c>
    </row>
    <row r="21" spans="1:19" ht="14.25" customHeight="1">
      <c r="A21" s="169"/>
      <c r="B21" s="18" t="s">
        <v>68</v>
      </c>
      <c r="C21" s="19" t="s">
        <v>67</v>
      </c>
      <c r="D21" s="76">
        <f>'Pagina 1'!D22</f>
        <v>8</v>
      </c>
      <c r="E21" s="132">
        <v>8</v>
      </c>
      <c r="F21" s="133"/>
      <c r="G21" s="132">
        <f>ROUND(E21*(1-$G$19),2)</f>
        <v>6.56</v>
      </c>
      <c r="H21" s="134"/>
      <c r="I21" s="134"/>
      <c r="J21" s="75"/>
      <c r="K21" s="132">
        <f>ROUND(E21*(1-$K$19),2)</f>
        <v>6.24</v>
      </c>
      <c r="L21" s="134"/>
      <c r="M21" s="75"/>
      <c r="N21" s="132">
        <f>ROUND(E21*(1-$N$19),2)</f>
        <v>6</v>
      </c>
      <c r="O21" s="134"/>
      <c r="P21" s="134"/>
      <c r="Q21" s="75"/>
      <c r="R21" s="295"/>
      <c r="S21" s="211"/>
    </row>
    <row r="22" spans="1:28" ht="14.25" customHeight="1">
      <c r="A22" s="169"/>
      <c r="B22" s="18" t="s">
        <v>16</v>
      </c>
      <c r="C22" s="19" t="s">
        <v>66</v>
      </c>
      <c r="D22" s="79">
        <f>'Pagina 1'!D23</f>
        <v>12</v>
      </c>
      <c r="E22" s="132">
        <v>11</v>
      </c>
      <c r="F22" s="133"/>
      <c r="G22" s="132">
        <f>ROUND(E22*(1-$G$19),2)</f>
        <v>9.02</v>
      </c>
      <c r="H22" s="134"/>
      <c r="I22" s="134"/>
      <c r="J22" s="50"/>
      <c r="K22" s="144">
        <f>ROUND(E22*(1-$K$19),2)</f>
        <v>8.58</v>
      </c>
      <c r="L22" s="132"/>
      <c r="M22" s="50"/>
      <c r="N22" s="132">
        <f>ROUND(E22*(1-$N$19),2)</f>
        <v>8.25</v>
      </c>
      <c r="O22" s="134"/>
      <c r="P22" s="134"/>
      <c r="Q22" s="50"/>
      <c r="R22" s="296"/>
      <c r="S22" s="212"/>
      <c r="W22" s="1">
        <v>0</v>
      </c>
      <c r="X22" s="1" t="s">
        <v>15</v>
      </c>
      <c r="Y22" s="1" t="s">
        <v>18</v>
      </c>
      <c r="Z22" s="1" t="s">
        <v>17</v>
      </c>
      <c r="AA22" s="1" t="s">
        <v>16</v>
      </c>
      <c r="AB22" s="1" t="s">
        <v>68</v>
      </c>
    </row>
    <row r="23" spans="1:28" ht="14.25" customHeight="1">
      <c r="A23" s="169"/>
      <c r="B23" s="23" t="s">
        <v>17</v>
      </c>
      <c r="C23" s="19" t="s">
        <v>21</v>
      </c>
      <c r="D23" s="79">
        <f>'Pagina 1'!D24</f>
        <v>15</v>
      </c>
      <c r="E23" s="132">
        <v>13</v>
      </c>
      <c r="F23" s="133"/>
      <c r="G23" s="132">
        <f>ROUND(E23*(1-$G$19),2)</f>
        <v>10.66</v>
      </c>
      <c r="H23" s="134"/>
      <c r="I23" s="134"/>
      <c r="J23" s="50"/>
      <c r="K23" s="144">
        <f>ROUND(E23*(1-$K$19),2)</f>
        <v>10.14</v>
      </c>
      <c r="L23" s="132"/>
      <c r="M23" s="50"/>
      <c r="N23" s="132">
        <f>ROUND(E23*(1-$N$19),2)</f>
        <v>9.75</v>
      </c>
      <c r="O23" s="134"/>
      <c r="P23" s="134"/>
      <c r="Q23" s="50"/>
      <c r="R23" s="30" t="s">
        <v>49</v>
      </c>
      <c r="S23" s="54">
        <f>IF(C9&lt;&gt;"","20","")</f>
      </c>
      <c r="W23" s="1">
        <v>1</v>
      </c>
      <c r="X23" s="29">
        <v>23</v>
      </c>
      <c r="Y23" s="29">
        <v>20</v>
      </c>
      <c r="Z23" s="29">
        <v>13</v>
      </c>
      <c r="AA23" s="29">
        <v>11</v>
      </c>
      <c r="AB23" s="29">
        <v>8</v>
      </c>
    </row>
    <row r="24" spans="1:28" ht="14.25" customHeight="1">
      <c r="A24" s="169"/>
      <c r="B24" s="23" t="s">
        <v>18</v>
      </c>
      <c r="C24" s="19" t="s">
        <v>22</v>
      </c>
      <c r="D24" s="79">
        <f>'Pagina 1'!D25</f>
        <v>20</v>
      </c>
      <c r="E24" s="132">
        <v>20</v>
      </c>
      <c r="F24" s="133"/>
      <c r="G24" s="132">
        <f>ROUND(E24*(1-$G$19),2)</f>
        <v>16.4</v>
      </c>
      <c r="H24" s="134"/>
      <c r="I24" s="134"/>
      <c r="J24" s="50"/>
      <c r="K24" s="144">
        <f>ROUND(E24*(1-$K$19),2)</f>
        <v>15.6</v>
      </c>
      <c r="L24" s="132"/>
      <c r="M24" s="50"/>
      <c r="N24" s="132">
        <f>ROUND(E24*(1-$N$19),2)</f>
        <v>15</v>
      </c>
      <c r="O24" s="134"/>
      <c r="P24" s="134"/>
      <c r="Q24" s="50"/>
      <c r="R24" s="3" t="s">
        <v>47</v>
      </c>
      <c r="S24" s="6"/>
      <c r="W24" s="1">
        <v>2</v>
      </c>
      <c r="X24" s="29">
        <v>18.86</v>
      </c>
      <c r="Y24" s="29">
        <v>16.4</v>
      </c>
      <c r="Z24" s="29">
        <v>10.66</v>
      </c>
      <c r="AA24" s="29">
        <v>9.02</v>
      </c>
      <c r="AB24" s="29">
        <v>6.56</v>
      </c>
    </row>
    <row r="25" spans="1:28" ht="14.25" customHeight="1">
      <c r="A25" s="169"/>
      <c r="B25" s="23" t="s">
        <v>15</v>
      </c>
      <c r="C25" s="19" t="s">
        <v>23</v>
      </c>
      <c r="D25" s="79">
        <f>'Pagina 1'!D26</f>
        <v>25</v>
      </c>
      <c r="E25" s="132">
        <v>23</v>
      </c>
      <c r="F25" s="133"/>
      <c r="G25" s="132">
        <f>ROUND(E25*(1-$G$19),2)</f>
        <v>18.86</v>
      </c>
      <c r="H25" s="134"/>
      <c r="I25" s="134"/>
      <c r="J25" s="50"/>
      <c r="K25" s="144">
        <f>ROUND(E25*(1-$K$19),2)</f>
        <v>17.94</v>
      </c>
      <c r="L25" s="132"/>
      <c r="M25" s="50"/>
      <c r="N25" s="132">
        <f>ROUND(E25*(1-$N$19),2)</f>
        <v>17.25</v>
      </c>
      <c r="O25" s="134"/>
      <c r="P25" s="134"/>
      <c r="Q25" s="50"/>
      <c r="R25" s="3" t="s">
        <v>48</v>
      </c>
      <c r="S25" s="55">
        <f>IF(U9&lt;&gt;0,S23,"")</f>
      </c>
      <c r="W25" s="1">
        <v>3</v>
      </c>
      <c r="X25" s="29">
        <v>17.94</v>
      </c>
      <c r="Y25" s="29">
        <v>15.6</v>
      </c>
      <c r="Z25" s="29">
        <v>10.14</v>
      </c>
      <c r="AA25" s="29">
        <v>8.58</v>
      </c>
      <c r="AB25" s="29">
        <v>6.24</v>
      </c>
    </row>
    <row r="26" spans="1:28" ht="14.25" customHeight="1" thickBot="1">
      <c r="A26" s="170"/>
      <c r="B26" s="179" t="s">
        <v>50</v>
      </c>
      <c r="C26" s="180"/>
      <c r="D26" s="181"/>
      <c r="E26" s="171" t="s">
        <v>51</v>
      </c>
      <c r="F26" s="172"/>
      <c r="G26" s="143">
        <v>60</v>
      </c>
      <c r="H26" s="143"/>
      <c r="I26" s="143"/>
      <c r="J26" s="48"/>
      <c r="K26" s="171" t="s">
        <v>52</v>
      </c>
      <c r="L26" s="172"/>
      <c r="M26" s="172"/>
      <c r="N26" s="143">
        <v>100</v>
      </c>
      <c r="O26" s="143"/>
      <c r="P26" s="143"/>
      <c r="Q26" s="49"/>
      <c r="R26" s="31"/>
      <c r="S26" s="32"/>
      <c r="W26" s="1">
        <v>4</v>
      </c>
      <c r="X26" s="29">
        <v>17.25</v>
      </c>
      <c r="Y26" s="29">
        <v>15</v>
      </c>
      <c r="Z26" s="29">
        <v>9.75</v>
      </c>
      <c r="AA26" s="29">
        <v>8.25</v>
      </c>
      <c r="AB26" s="29">
        <v>6</v>
      </c>
    </row>
    <row r="27" ht="12" thickTop="1"/>
  </sheetData>
  <sheetProtection sheet="1" objects="1" scenarios="1" selectLockedCells="1"/>
  <mergeCells count="104">
    <mergeCell ref="K25:L25"/>
    <mergeCell ref="N25:P25"/>
    <mergeCell ref="B26:D26"/>
    <mergeCell ref="E26:F26"/>
    <mergeCell ref="G26:I26"/>
    <mergeCell ref="K26:M26"/>
    <mergeCell ref="N26:P26"/>
    <mergeCell ref="K23:L23"/>
    <mergeCell ref="N23:P23"/>
    <mergeCell ref="E24:F24"/>
    <mergeCell ref="G24:I24"/>
    <mergeCell ref="K24:L24"/>
    <mergeCell ref="N24:P24"/>
    <mergeCell ref="R20:R22"/>
    <mergeCell ref="S20:S22"/>
    <mergeCell ref="E22:F22"/>
    <mergeCell ref="G22:I22"/>
    <mergeCell ref="K22:L22"/>
    <mergeCell ref="N22:P22"/>
    <mergeCell ref="E21:F21"/>
    <mergeCell ref="G21:I21"/>
    <mergeCell ref="K21:L21"/>
    <mergeCell ref="N21:P21"/>
    <mergeCell ref="L19:M19"/>
    <mergeCell ref="O19:Q19"/>
    <mergeCell ref="E20:F20"/>
    <mergeCell ref="G20:I20"/>
    <mergeCell ref="K20:L20"/>
    <mergeCell ref="N20:P20"/>
    <mergeCell ref="A19:A26"/>
    <mergeCell ref="B19:C20"/>
    <mergeCell ref="D19:D20"/>
    <mergeCell ref="E19:F19"/>
    <mergeCell ref="G19:H19"/>
    <mergeCell ref="I19:J19"/>
    <mergeCell ref="E23:F23"/>
    <mergeCell ref="G23:I23"/>
    <mergeCell ref="E25:F25"/>
    <mergeCell ref="G25:I25"/>
    <mergeCell ref="E17:F17"/>
    <mergeCell ref="I17:J17"/>
    <mergeCell ref="K17:M17"/>
    <mergeCell ref="P17:Q17"/>
    <mergeCell ref="E18:F18"/>
    <mergeCell ref="I18:J18"/>
    <mergeCell ref="K18:M18"/>
    <mergeCell ref="P18:Q18"/>
    <mergeCell ref="E15:F15"/>
    <mergeCell ref="I15:J15"/>
    <mergeCell ref="K15:M15"/>
    <mergeCell ref="P15:Q15"/>
    <mergeCell ref="E16:F16"/>
    <mergeCell ref="I16:J16"/>
    <mergeCell ref="K16:M16"/>
    <mergeCell ref="P16:Q16"/>
    <mergeCell ref="E13:F13"/>
    <mergeCell ref="I13:J13"/>
    <mergeCell ref="K13:M13"/>
    <mergeCell ref="P13:Q13"/>
    <mergeCell ref="E14:F14"/>
    <mergeCell ref="I14:J14"/>
    <mergeCell ref="K14:M14"/>
    <mergeCell ref="P14:Q14"/>
    <mergeCell ref="E11:F11"/>
    <mergeCell ref="I11:J11"/>
    <mergeCell ref="K11:M11"/>
    <mergeCell ref="P11:Q11"/>
    <mergeCell ref="E12:F12"/>
    <mergeCell ref="I12:J12"/>
    <mergeCell ref="K12:M12"/>
    <mergeCell ref="P12:Q12"/>
    <mergeCell ref="K9:M9"/>
    <mergeCell ref="P9:Q9"/>
    <mergeCell ref="E10:F10"/>
    <mergeCell ref="I10:J10"/>
    <mergeCell ref="K10:M10"/>
    <mergeCell ref="P10:Q10"/>
    <mergeCell ref="D3:D5"/>
    <mergeCell ref="E3:F5"/>
    <mergeCell ref="G3:G7"/>
    <mergeCell ref="E8:F8"/>
    <mergeCell ref="I8:J8"/>
    <mergeCell ref="E9:F9"/>
    <mergeCell ref="I9:J9"/>
    <mergeCell ref="A1:A7"/>
    <mergeCell ref="B1:B7"/>
    <mergeCell ref="E1:F1"/>
    <mergeCell ref="G1:O1"/>
    <mergeCell ref="P1:S1"/>
    <mergeCell ref="E2:F2"/>
    <mergeCell ref="G2:N2"/>
    <mergeCell ref="R3:R7"/>
    <mergeCell ref="S3:S7"/>
    <mergeCell ref="D6:D7"/>
    <mergeCell ref="O2:Q2"/>
    <mergeCell ref="R2:S2"/>
    <mergeCell ref="C3:C5"/>
    <mergeCell ref="H3:H7"/>
    <mergeCell ref="I3:J7"/>
    <mergeCell ref="K3:Q5"/>
    <mergeCell ref="E6:F7"/>
    <mergeCell ref="K6:N7"/>
    <mergeCell ref="O6:O7"/>
    <mergeCell ref="P6:Q7"/>
  </mergeCells>
  <printOptions horizontalCentered="1"/>
  <pageMargins left="0.3937007874015748" right="0.3937007874015748" top="0.77" bottom="0.5905511811023623" header="0.3937007874015748" footer="0.3937007874015748"/>
  <pageSetup horizontalDpi="300" verticalDpi="300" orientation="landscape" paperSize="9" r:id="rId1"/>
  <headerFooter alignWithMargins="0">
    <oddHeader>&amp;L&amp;"Arial,Corsivo"&amp;8AZIONE CATTOLICA ITALIANA
diocesi di Macerata, Tolentino, Recanati, Cingoli, Treia&amp;R&amp;"Arial,Corsivo"&amp;8&amp;A</oddHeader>
    <oddFooter>&amp;L&amp;"Arial,Corsivo"&amp;8Promozione Associativa&amp;R&amp;"Arial,Corsivo"&amp;8ottobre 2008</oddFooter>
  </headerFooter>
</worksheet>
</file>

<file path=xl/worksheets/sheet3.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customWidth="1"/>
    <col min="21" max="21" width="15.125" style="1" customWidth="1"/>
    <col min="22" max="22" width="8.625" style="1" customWidth="1"/>
    <col min="23" max="23" width="2.625" style="1" bestFit="1" customWidth="1"/>
    <col min="24" max="25" width="1.875" style="1" bestFit="1" customWidth="1"/>
    <col min="26" max="27" width="4.50390625" style="1" bestFit="1" customWidth="1"/>
    <col min="28" max="29" width="4.375" style="1" bestFit="1" customWidth="1"/>
    <col min="30" max="30" width="3.75390625" style="1" bestFit="1" customWidth="1"/>
    <col min="31" max="32" width="1.875" style="1" bestFit="1" customWidth="1"/>
    <col min="33" max="35" width="1.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48">
        <f>IF('Pagina 1'!G1="","",'Pagina 1'!G1)</f>
      </c>
      <c r="H1" s="249"/>
      <c r="I1" s="249"/>
      <c r="J1" s="249"/>
      <c r="K1" s="249"/>
      <c r="L1" s="249"/>
      <c r="M1" s="249"/>
      <c r="N1" s="249"/>
      <c r="O1" s="250"/>
      <c r="P1" s="150" t="s">
        <v>2</v>
      </c>
      <c r="Q1" s="151"/>
      <c r="R1" s="152"/>
      <c r="S1" s="152"/>
      <c r="T1" s="153"/>
    </row>
    <row r="2" spans="1:20" ht="24" customHeight="1">
      <c r="A2" s="185"/>
      <c r="B2" s="188"/>
      <c r="C2" s="25" t="s">
        <v>3</v>
      </c>
      <c r="D2" s="27">
        <v>462</v>
      </c>
      <c r="E2" s="141" t="s">
        <v>14</v>
      </c>
      <c r="F2" s="142"/>
      <c r="G2" s="154" t="str">
        <f>IF('Pagina 1'!G2="","",'Pagina 1'!G2)</f>
        <v>Macerata</v>
      </c>
      <c r="H2" s="155"/>
      <c r="I2" s="155"/>
      <c r="J2" s="155"/>
      <c r="K2" s="155"/>
      <c r="L2" s="155"/>
      <c r="M2" s="155"/>
      <c r="N2" s="156"/>
      <c r="O2" s="147" t="s">
        <v>35</v>
      </c>
      <c r="P2" s="148"/>
      <c r="Q2" s="149"/>
      <c r="R2" s="136">
        <f>IF(T10&lt;&gt;0,'Pagina 1'!R2,0)</f>
        <v>0</v>
      </c>
      <c r="S2" s="137"/>
      <c r="T2" s="138"/>
    </row>
    <row r="3" spans="1:22"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c r="V3" s="84"/>
    </row>
    <row r="4" spans="1:22" ht="13.5" customHeight="1">
      <c r="A4" s="185"/>
      <c r="B4" s="188"/>
      <c r="C4" s="199"/>
      <c r="D4" s="193"/>
      <c r="E4" s="196"/>
      <c r="F4" s="197"/>
      <c r="G4" s="163"/>
      <c r="H4" s="163"/>
      <c r="I4" s="203"/>
      <c r="J4" s="204"/>
      <c r="K4" s="227"/>
      <c r="L4" s="228"/>
      <c r="M4" s="228"/>
      <c r="N4" s="228"/>
      <c r="O4" s="228"/>
      <c r="P4" s="228"/>
      <c r="Q4" s="229"/>
      <c r="R4" s="161"/>
      <c r="S4" s="161"/>
      <c r="T4" s="215"/>
      <c r="V4" s="84"/>
    </row>
    <row r="5" spans="1:22" ht="13.5" customHeight="1">
      <c r="A5" s="185"/>
      <c r="B5" s="188"/>
      <c r="C5" s="199"/>
      <c r="D5" s="193"/>
      <c r="E5" s="196"/>
      <c r="F5" s="197"/>
      <c r="G5" s="163"/>
      <c r="H5" s="163"/>
      <c r="I5" s="203"/>
      <c r="J5" s="204"/>
      <c r="K5" s="230"/>
      <c r="L5" s="231"/>
      <c r="M5" s="231"/>
      <c r="N5" s="231"/>
      <c r="O5" s="231"/>
      <c r="P5" s="231"/>
      <c r="Q5" s="232"/>
      <c r="R5" s="161"/>
      <c r="S5" s="161"/>
      <c r="T5" s="215"/>
      <c r="V5" s="84"/>
    </row>
    <row r="6" spans="1:22" ht="13.5" customHeight="1">
      <c r="A6" s="185"/>
      <c r="B6" s="188"/>
      <c r="C6" s="199"/>
      <c r="D6" s="251">
        <f>IF(OR(Z7=1,Z8=1,AJ20&lt;&gt;0),"ATTENZIONE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c r="V6" s="84"/>
    </row>
    <row r="7" spans="1:26" ht="13.5" customHeight="1">
      <c r="A7" s="185"/>
      <c r="B7" s="188"/>
      <c r="C7" s="199"/>
      <c r="D7" s="251"/>
      <c r="E7" s="217"/>
      <c r="F7" s="218"/>
      <c r="G7" s="163"/>
      <c r="H7" s="163"/>
      <c r="I7" s="203"/>
      <c r="J7" s="204"/>
      <c r="K7" s="227"/>
      <c r="L7" s="228"/>
      <c r="M7" s="228"/>
      <c r="N7" s="229"/>
      <c r="O7" s="223"/>
      <c r="P7" s="227"/>
      <c r="Q7" s="229"/>
      <c r="R7" s="161"/>
      <c r="S7" s="161"/>
      <c r="T7" s="215"/>
      <c r="V7" s="84"/>
      <c r="Z7" s="1">
        <f>IF(AND(X20&gt;0,'Pagina 1'!X20&lt;&gt;10),1,0)</f>
        <v>0</v>
      </c>
    </row>
    <row r="8" spans="1:26" ht="11.25" customHeight="1">
      <c r="A8" s="186"/>
      <c r="B8" s="189"/>
      <c r="C8" s="200"/>
      <c r="D8" s="252"/>
      <c r="E8" s="219"/>
      <c r="F8" s="220"/>
      <c r="G8" s="163"/>
      <c r="H8" s="163"/>
      <c r="I8" s="205"/>
      <c r="J8" s="206"/>
      <c r="K8" s="230"/>
      <c r="L8" s="231"/>
      <c r="M8" s="231"/>
      <c r="N8" s="232"/>
      <c r="O8" s="223"/>
      <c r="P8" s="230"/>
      <c r="Q8" s="232"/>
      <c r="R8" s="162"/>
      <c r="S8" s="162"/>
      <c r="T8" s="216"/>
      <c r="V8" s="85"/>
      <c r="Z8" s="1">
        <f>IF(AND('Pagina 1'!X20=10,AI20&lt;90,X20=10),1,0)</f>
        <v>0</v>
      </c>
    </row>
    <row r="9" spans="1:22" ht="30" customHeight="1">
      <c r="A9" s="8" t="s">
        <v>32</v>
      </c>
      <c r="B9" s="9" t="s">
        <v>18</v>
      </c>
      <c r="C9" s="96" t="s">
        <v>27</v>
      </c>
      <c r="D9" s="96" t="s">
        <v>28</v>
      </c>
      <c r="E9" s="207" t="s">
        <v>29</v>
      </c>
      <c r="F9" s="208"/>
      <c r="G9" s="97" t="s">
        <v>30</v>
      </c>
      <c r="H9" s="97" t="s">
        <v>17</v>
      </c>
      <c r="I9" s="209">
        <v>31085</v>
      </c>
      <c r="J9" s="210"/>
      <c r="K9" s="98" t="s">
        <v>12</v>
      </c>
      <c r="L9" s="99" t="s">
        <v>31</v>
      </c>
      <c r="M9" s="99"/>
      <c r="N9" s="100">
        <v>1</v>
      </c>
      <c r="O9" s="96">
        <v>62100</v>
      </c>
      <c r="P9" s="98" t="s">
        <v>4</v>
      </c>
      <c r="Q9" s="101"/>
      <c r="R9" s="102" t="s">
        <v>95</v>
      </c>
      <c r="S9" s="103"/>
      <c r="T9" s="5">
        <f>IF(AND(B9&lt;&gt;"A",B9&lt;&gt;"G",B9&lt;&gt;"P",B9&lt;&gt;"R",B9&lt;&gt;"S"),"",IF(AND(R9="S",OR(S9=1,S9=2,S9=3)),HLOOKUP(B9,$Y$23:$AD$27,S9+1),IF(R9="N",HLOOKUP(B9,$Y$23:$AD$27,2),"ERRORE")))</f>
        <v>20</v>
      </c>
      <c r="U9" s="1">
        <f>IF(T9/2&gt;0,"","scegli un TIPO di sconto")</f>
      </c>
      <c r="V9" s="85"/>
    </row>
    <row r="10" spans="1:36" ht="34.5" customHeight="1">
      <c r="A10" s="4">
        <v>11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 aca="true" t="shared" si="1" ref="W10:W19">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2" ref="A11:A19">A10+1</f>
        <v>12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t="shared" si="1"/>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2"/>
        <v>13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1"/>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2"/>
        <v>14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1"/>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2"/>
        <v>15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1"/>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2"/>
        <v>16</v>
      </c>
      <c r="B15" s="37"/>
      <c r="C15" s="46"/>
      <c r="D15" s="46"/>
      <c r="E15" s="128"/>
      <c r="F15" s="129"/>
      <c r="G15" s="39"/>
      <c r="H15" s="39"/>
      <c r="I15" s="130"/>
      <c r="J15" s="131"/>
      <c r="K15" s="128"/>
      <c r="L15" s="135"/>
      <c r="M15" s="129"/>
      <c r="N15" s="40"/>
      <c r="O15" s="38"/>
      <c r="P15" s="128"/>
      <c r="Q15" s="129"/>
      <c r="R15" s="78"/>
      <c r="S15" s="91"/>
      <c r="T15" s="61">
        <f t="shared" si="11"/>
      </c>
      <c r="U15" s="62">
        <f t="shared" si="0"/>
      </c>
      <c r="V15" s="82">
        <f t="shared" si="9"/>
      </c>
      <c r="W15" s="1">
        <f t="shared" si="1"/>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2"/>
        <v>17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1"/>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2"/>
        <v>18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1"/>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2"/>
        <v>19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1"/>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2"/>
        <v>20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1"/>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V20" s="83"/>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2"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53">
        <f>'Pagina 1'!T21+'Pagina 2'!T20</f>
        <v>0</v>
      </c>
      <c r="V21" s="81"/>
    </row>
    <row r="22" spans="1:22" ht="14.25" customHeight="1">
      <c r="A22" s="169"/>
      <c r="B22" s="18" t="s">
        <v>88</v>
      </c>
      <c r="C22" s="19" t="s">
        <v>67</v>
      </c>
      <c r="D22" s="79">
        <f>'Pagina 1'!D22</f>
        <v>8</v>
      </c>
      <c r="E22" s="132">
        <v>8</v>
      </c>
      <c r="F22" s="133"/>
      <c r="G22" s="132">
        <f>ROUND(E22*(1-$G$20),2)</f>
        <v>6.8</v>
      </c>
      <c r="H22" s="134"/>
      <c r="I22" s="134"/>
      <c r="J22" s="88"/>
      <c r="K22" s="132">
        <v>0</v>
      </c>
      <c r="L22" s="134"/>
      <c r="M22" s="88"/>
      <c r="N22" s="242"/>
      <c r="O22" s="243"/>
      <c r="P22" s="243"/>
      <c r="Q22" s="244"/>
      <c r="R22" s="235"/>
      <c r="S22" s="236"/>
      <c r="T22" s="254"/>
      <c r="V22" s="81"/>
    </row>
    <row r="23" spans="1:30" ht="14.25" customHeight="1">
      <c r="A23" s="169"/>
      <c r="B23" s="18" t="s">
        <v>16</v>
      </c>
      <c r="C23" s="19" t="s">
        <v>66</v>
      </c>
      <c r="D23" s="79">
        <f>'Pagina 1'!D23</f>
        <v>12</v>
      </c>
      <c r="E23" s="132">
        <f>D23</f>
        <v>12</v>
      </c>
      <c r="F23" s="133"/>
      <c r="G23" s="132">
        <f>ROUND(E23*(1-$G$20),2)</f>
        <v>10.2</v>
      </c>
      <c r="H23" s="134"/>
      <c r="I23" s="134"/>
      <c r="J23" s="88"/>
      <c r="K23" s="132">
        <v>0</v>
      </c>
      <c r="L23" s="134"/>
      <c r="M23" s="88"/>
      <c r="N23" s="242"/>
      <c r="O23" s="243"/>
      <c r="P23" s="243"/>
      <c r="Q23" s="244"/>
      <c r="R23" s="237"/>
      <c r="S23" s="238"/>
      <c r="T23" s="255"/>
      <c r="Y23" s="1">
        <v>0</v>
      </c>
      <c r="Z23" s="1" t="s">
        <v>15</v>
      </c>
      <c r="AA23" s="1" t="s">
        <v>18</v>
      </c>
      <c r="AB23" s="1" t="s">
        <v>102</v>
      </c>
      <c r="AC23" s="1" t="s">
        <v>16</v>
      </c>
      <c r="AD23" s="1" t="s">
        <v>88</v>
      </c>
    </row>
    <row r="24" spans="1:30" ht="14.25" customHeight="1">
      <c r="A24" s="169"/>
      <c r="B24" s="23" t="s">
        <v>102</v>
      </c>
      <c r="C24" s="19" t="s">
        <v>21</v>
      </c>
      <c r="D24" s="79">
        <f>'Pagina 1'!D24</f>
        <v>15</v>
      </c>
      <c r="E24" s="132">
        <f>D24</f>
        <v>15</v>
      </c>
      <c r="F24" s="133"/>
      <c r="G24" s="132">
        <f>ROUND(E24*(1-$G$20),2)</f>
        <v>12.75</v>
      </c>
      <c r="H24" s="134"/>
      <c r="I24" s="134"/>
      <c r="J24" s="88"/>
      <c r="K24" s="144">
        <v>0</v>
      </c>
      <c r="L24" s="132"/>
      <c r="M24" s="88"/>
      <c r="N24" s="242"/>
      <c r="O24" s="243"/>
      <c r="P24" s="243"/>
      <c r="Q24" s="244"/>
      <c r="R24" s="30" t="s">
        <v>110</v>
      </c>
      <c r="S24" s="93"/>
      <c r="T24" s="54">
        <f>IF(C10&lt;&gt;"","2","")</f>
      </c>
      <c r="Y24" s="1">
        <v>1</v>
      </c>
      <c r="Z24" s="29">
        <f>D26</f>
        <v>25</v>
      </c>
      <c r="AA24" s="29">
        <f>D25</f>
        <v>20</v>
      </c>
      <c r="AB24" s="29">
        <f>D24</f>
        <v>15</v>
      </c>
      <c r="AC24" s="29">
        <f>D23</f>
        <v>12</v>
      </c>
      <c r="AD24" s="29">
        <f>D22</f>
        <v>8</v>
      </c>
    </row>
    <row r="25" spans="1:30" ht="14.25" customHeight="1">
      <c r="A25" s="169"/>
      <c r="B25" s="23" t="s">
        <v>18</v>
      </c>
      <c r="C25" s="19" t="s">
        <v>22</v>
      </c>
      <c r="D25" s="79">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79">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3'!T26="",T24,'Pagina 3'!T26))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v>0</v>
      </c>
    </row>
    <row r="28" ht="12" customHeight="1" thickTop="1"/>
    <row r="29" ht="11.25" customHeight="1"/>
    <row r="30" ht="11.25" customHeight="1"/>
    <row r="31" ht="11.25" customHeight="1"/>
    <row r="32" ht="11.25" customHeight="1"/>
  </sheetData>
  <sheetProtection sheet="1" selectLockedCells="1"/>
  <mergeCells count="100">
    <mergeCell ref="C3:C8"/>
    <mergeCell ref="I3:J8"/>
    <mergeCell ref="K27:M27"/>
    <mergeCell ref="N27:P27"/>
    <mergeCell ref="T21:T23"/>
    <mergeCell ref="D3:D5"/>
    <mergeCell ref="E3:F5"/>
    <mergeCell ref="R21:S23"/>
    <mergeCell ref="S3:S8"/>
    <mergeCell ref="T3:T8"/>
    <mergeCell ref="D6:D8"/>
    <mergeCell ref="E6:F8"/>
    <mergeCell ref="K25:L25"/>
    <mergeCell ref="E26:F26"/>
    <mergeCell ref="G26:I26"/>
    <mergeCell ref="K26:L26"/>
    <mergeCell ref="E25:F25"/>
    <mergeCell ref="G25:I25"/>
    <mergeCell ref="K21:L21"/>
    <mergeCell ref="K23:L23"/>
    <mergeCell ref="E24:F24"/>
    <mergeCell ref="G24:I24"/>
    <mergeCell ref="K24:L24"/>
    <mergeCell ref="E23:F23"/>
    <mergeCell ref="G23:I23"/>
    <mergeCell ref="B27:D27"/>
    <mergeCell ref="E27:F27"/>
    <mergeCell ref="G27:I27"/>
    <mergeCell ref="O20:Q20"/>
    <mergeCell ref="L20:M20"/>
    <mergeCell ref="E22:F22"/>
    <mergeCell ref="E21:F21"/>
    <mergeCell ref="G21:I21"/>
    <mergeCell ref="E19:F19"/>
    <mergeCell ref="I19:J19"/>
    <mergeCell ref="K19:M19"/>
    <mergeCell ref="E18:F18"/>
    <mergeCell ref="I18:J18"/>
    <mergeCell ref="K18:M18"/>
    <mergeCell ref="P18:Q18"/>
    <mergeCell ref="P19:Q19"/>
    <mergeCell ref="A20:A27"/>
    <mergeCell ref="B20:C21"/>
    <mergeCell ref="D20:D21"/>
    <mergeCell ref="E20:F20"/>
    <mergeCell ref="G20:H20"/>
    <mergeCell ref="E16:F16"/>
    <mergeCell ref="I16:J16"/>
    <mergeCell ref="K16:M16"/>
    <mergeCell ref="P16:Q16"/>
    <mergeCell ref="E17:F17"/>
    <mergeCell ref="I17:J17"/>
    <mergeCell ref="K17:M17"/>
    <mergeCell ref="P17:Q17"/>
    <mergeCell ref="E14:F14"/>
    <mergeCell ref="I14:J14"/>
    <mergeCell ref="K14:M14"/>
    <mergeCell ref="P14:Q14"/>
    <mergeCell ref="E15:F15"/>
    <mergeCell ref="I15:J15"/>
    <mergeCell ref="K15:M15"/>
    <mergeCell ref="P15:Q15"/>
    <mergeCell ref="E12:F12"/>
    <mergeCell ref="I12:J12"/>
    <mergeCell ref="K12:M12"/>
    <mergeCell ref="P12:Q12"/>
    <mergeCell ref="P10:Q10"/>
    <mergeCell ref="E13:F13"/>
    <mergeCell ref="I13:J13"/>
    <mergeCell ref="K13:M13"/>
    <mergeCell ref="P13:Q13"/>
    <mergeCell ref="E11:F11"/>
    <mergeCell ref="I11:J11"/>
    <mergeCell ref="K11:M11"/>
    <mergeCell ref="P11:Q11"/>
    <mergeCell ref="E9:F9"/>
    <mergeCell ref="I9:J9"/>
    <mergeCell ref="E10:F10"/>
    <mergeCell ref="I10:J10"/>
    <mergeCell ref="K10:M10"/>
    <mergeCell ref="A1:A8"/>
    <mergeCell ref="B1:B8"/>
    <mergeCell ref="E1:F1"/>
    <mergeCell ref="G1:O1"/>
    <mergeCell ref="K3:Q5"/>
    <mergeCell ref="P1:T1"/>
    <mergeCell ref="K6:N8"/>
    <mergeCell ref="O6:O8"/>
    <mergeCell ref="E2:F2"/>
    <mergeCell ref="R3:R8"/>
    <mergeCell ref="O2:Q2"/>
    <mergeCell ref="R2:T2"/>
    <mergeCell ref="G22:I22"/>
    <mergeCell ref="K22:L22"/>
    <mergeCell ref="G3:G8"/>
    <mergeCell ref="N21:Q26"/>
    <mergeCell ref="H3:H8"/>
    <mergeCell ref="P6:Q8"/>
    <mergeCell ref="G2:N2"/>
    <mergeCell ref="I20:J20"/>
  </mergeCells>
  <printOptions horizontalCentered="1"/>
  <pageMargins left="0.3937007874015748" right="0.3937007874015748" top="0.7874015748031497" bottom="0.4724409448818898" header="0.31496062992125984" footer="0.31496062992125984"/>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4.xml><?xml version="1.0" encoding="utf-8"?>
<worksheet xmlns="http://schemas.openxmlformats.org/spreadsheetml/2006/main" xmlns:r="http://schemas.openxmlformats.org/officeDocument/2006/relationships">
  <dimension ref="A1:AJ27"/>
  <sheetViews>
    <sheetView zoomScale="79" zoomScaleNormal="79" zoomScalePageLayoutView="0" workbookViewId="0" topLeftCell="A1">
      <selection activeCell="I10" sqref="I10:J10"/>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customWidth="1"/>
    <col min="21" max="21" width="15.125" style="1" customWidth="1"/>
    <col min="22" max="22" width="8.625" style="1" customWidth="1"/>
    <col min="23" max="23" width="2.375" style="1" customWidth="1"/>
    <col min="24" max="25" width="2.75390625" style="1" bestFit="1" customWidth="1"/>
    <col min="26" max="27" width="4.625" style="1" bestFit="1" customWidth="1"/>
    <col min="28" max="29" width="4.50390625" style="1" bestFit="1" customWidth="1"/>
    <col min="30" max="30" width="3.875" style="1" bestFit="1" customWidth="1"/>
    <col min="31" max="32" width="2.00390625" style="1" bestFit="1" customWidth="1"/>
    <col min="33" max="34" width="1.875" style="1" bestFit="1" customWidth="1"/>
    <col min="35" max="35" width="2.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48">
        <f>IF('Pagina 1'!G1="","",'Pagina 1'!G1)</f>
      </c>
      <c r="H1" s="249"/>
      <c r="I1" s="249"/>
      <c r="J1" s="249"/>
      <c r="K1" s="249"/>
      <c r="L1" s="249"/>
      <c r="M1" s="249"/>
      <c r="N1" s="249"/>
      <c r="O1" s="250"/>
      <c r="P1" s="150" t="s">
        <v>2</v>
      </c>
      <c r="Q1" s="151"/>
      <c r="R1" s="152"/>
      <c r="S1" s="152"/>
      <c r="T1" s="153"/>
    </row>
    <row r="2" spans="1:20" ht="24" customHeight="1">
      <c r="A2" s="185"/>
      <c r="B2" s="188"/>
      <c r="C2" s="25" t="s">
        <v>3</v>
      </c>
      <c r="D2" s="27">
        <v>462</v>
      </c>
      <c r="E2" s="141" t="s">
        <v>14</v>
      </c>
      <c r="F2" s="142"/>
      <c r="G2" s="154" t="str">
        <f>IF('Pagina 1'!G2="","",'Pagina 1'!G2)</f>
        <v>Macerata</v>
      </c>
      <c r="H2" s="155"/>
      <c r="I2" s="155"/>
      <c r="J2" s="155"/>
      <c r="K2" s="155"/>
      <c r="L2" s="155"/>
      <c r="M2" s="155"/>
      <c r="N2" s="156"/>
      <c r="O2" s="147" t="s">
        <v>35</v>
      </c>
      <c r="P2" s="148"/>
      <c r="Q2" s="149"/>
      <c r="R2" s="136">
        <f>IF(T10&lt;&gt;0,'Pagina 1'!R2,0)</f>
        <v>0</v>
      </c>
      <c r="S2" s="137"/>
      <c r="T2" s="138"/>
    </row>
    <row r="3" spans="1:22"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c r="V3" s="84"/>
    </row>
    <row r="4" spans="1:22" ht="13.5" customHeight="1">
      <c r="A4" s="185"/>
      <c r="B4" s="188"/>
      <c r="C4" s="199"/>
      <c r="D4" s="193"/>
      <c r="E4" s="196"/>
      <c r="F4" s="197"/>
      <c r="G4" s="163"/>
      <c r="H4" s="163"/>
      <c r="I4" s="203"/>
      <c r="J4" s="204"/>
      <c r="K4" s="227"/>
      <c r="L4" s="228"/>
      <c r="M4" s="228"/>
      <c r="N4" s="228"/>
      <c r="O4" s="228"/>
      <c r="P4" s="228"/>
      <c r="Q4" s="229"/>
      <c r="R4" s="161"/>
      <c r="S4" s="161"/>
      <c r="T4" s="215"/>
      <c r="V4" s="84"/>
    </row>
    <row r="5" spans="1:22" ht="13.5" customHeight="1">
      <c r="A5" s="185"/>
      <c r="B5" s="188"/>
      <c r="C5" s="199"/>
      <c r="D5" s="193"/>
      <c r="E5" s="196"/>
      <c r="F5" s="197"/>
      <c r="G5" s="163"/>
      <c r="H5" s="163"/>
      <c r="I5" s="203"/>
      <c r="J5" s="204"/>
      <c r="K5" s="230"/>
      <c r="L5" s="231"/>
      <c r="M5" s="231"/>
      <c r="N5" s="231"/>
      <c r="O5" s="231"/>
      <c r="P5" s="231"/>
      <c r="Q5" s="232"/>
      <c r="R5" s="161"/>
      <c r="S5" s="161"/>
      <c r="T5" s="215"/>
      <c r="V5" s="84"/>
    </row>
    <row r="6" spans="1:22" ht="13.5" customHeight="1">
      <c r="A6" s="185"/>
      <c r="B6" s="188"/>
      <c r="C6" s="199"/>
      <c r="D6" s="190">
        <f>IF(OR(Z7=1,Z8=1,AJ20&lt;&gt;0),"ATTENZIONE : ","")</f>
      </c>
      <c r="E6" s="256">
        <f>IF(Z7=1,"IL FOGLIO PRECEDENTE NON E' COMPLETO!",IF(Z8=1,"OCCORRE INSERIRE TUTTI I DATI RICHIESTI!",""))</f>
      </c>
      <c r="F6" s="257"/>
      <c r="G6" s="163"/>
      <c r="H6" s="163"/>
      <c r="I6" s="203"/>
      <c r="J6" s="204"/>
      <c r="K6" s="224" t="s">
        <v>42</v>
      </c>
      <c r="L6" s="225"/>
      <c r="M6" s="225"/>
      <c r="N6" s="226"/>
      <c r="O6" s="223" t="s">
        <v>13</v>
      </c>
      <c r="P6" s="224" t="s">
        <v>14</v>
      </c>
      <c r="Q6" s="226"/>
      <c r="R6" s="161"/>
      <c r="S6" s="161"/>
      <c r="T6" s="215"/>
      <c r="V6" s="84"/>
    </row>
    <row r="7" spans="1:26" ht="13.5" customHeight="1">
      <c r="A7" s="185"/>
      <c r="B7" s="188"/>
      <c r="C7" s="199"/>
      <c r="D7" s="190"/>
      <c r="E7" s="256"/>
      <c r="F7" s="257"/>
      <c r="G7" s="163"/>
      <c r="H7" s="163"/>
      <c r="I7" s="203"/>
      <c r="J7" s="204"/>
      <c r="K7" s="227"/>
      <c r="L7" s="228"/>
      <c r="M7" s="228"/>
      <c r="N7" s="229"/>
      <c r="O7" s="223"/>
      <c r="P7" s="227"/>
      <c r="Q7" s="229"/>
      <c r="R7" s="161"/>
      <c r="S7" s="161"/>
      <c r="T7" s="215"/>
      <c r="V7" s="84"/>
      <c r="Z7" s="1">
        <f>IF(AND(X20&gt;0,'Pagina 2'!X20&lt;&gt;10),1,0)</f>
        <v>0</v>
      </c>
    </row>
    <row r="8" spans="1:26" ht="11.25" customHeight="1">
      <c r="A8" s="186"/>
      <c r="B8" s="189"/>
      <c r="C8" s="200"/>
      <c r="D8" s="191"/>
      <c r="E8" s="258"/>
      <c r="F8" s="259"/>
      <c r="G8" s="163"/>
      <c r="H8" s="163"/>
      <c r="I8" s="205"/>
      <c r="J8" s="206"/>
      <c r="K8" s="230"/>
      <c r="L8" s="231"/>
      <c r="M8" s="231"/>
      <c r="N8" s="232"/>
      <c r="O8" s="223"/>
      <c r="P8" s="230"/>
      <c r="Q8" s="232"/>
      <c r="R8" s="162"/>
      <c r="S8" s="162"/>
      <c r="T8" s="216"/>
      <c r="V8" s="85"/>
      <c r="Z8" s="1">
        <f>IF(AND('Pagina 2'!X20=10,AI20&lt;90,X20=10),1,0)</f>
        <v>0</v>
      </c>
    </row>
    <row r="9" spans="1:22"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IF(AND(B9&lt;&gt;"A",B9&lt;&gt;"G",B9&lt;&gt;"P",B9&lt;&gt;"R",B9&lt;&gt;"S"),"",IF(AND(R9="S",OR(S9=1,S9=2,S9=3)),HLOOKUP(B9,$Y$23:$AD$27,S9+1),IF(R9="N",HLOOKUP(B9,$Y$23:$AD$27,2),"ERRORE")))</f>
        <v>20</v>
      </c>
      <c r="U9" s="1">
        <f>IF(T9/2&gt;0,"","scegli un TIPO di sconto")</f>
      </c>
      <c r="V9" s="85"/>
    </row>
    <row r="10" spans="1:36" ht="34.5" customHeight="1">
      <c r="A10" s="4">
        <v>21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22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23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24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25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26</v>
      </c>
      <c r="B15" s="37"/>
      <c r="C15" s="46"/>
      <c r="D15" s="46"/>
      <c r="E15" s="128"/>
      <c r="F15" s="129"/>
      <c r="G15" s="39"/>
      <c r="H15" s="39"/>
      <c r="I15" s="130"/>
      <c r="J15" s="131"/>
      <c r="K15" s="128"/>
      <c r="L15" s="135"/>
      <c r="M15" s="129"/>
      <c r="N15" s="40"/>
      <c r="O15" s="38"/>
      <c r="P15" s="128"/>
      <c r="Q15" s="129"/>
      <c r="R15" s="78"/>
      <c r="S15" s="91"/>
      <c r="T15" s="61">
        <f t="shared" si="11"/>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27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28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29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30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V20" s="83"/>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2"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2'!T21+'Pagina 3'!T20</f>
        <v>0</v>
      </c>
      <c r="V21" s="81"/>
    </row>
    <row r="22" spans="1:22"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c r="V22" s="8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IF(C10&lt;&gt;"","3","")</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4'!T26="",T24,'Pagina 4'!T26))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v>0</v>
      </c>
    </row>
    <row r="28" ht="12" thickTop="1"/>
  </sheetData>
  <sheetProtection sheet="1" selectLockedCells="1"/>
  <mergeCells count="100">
    <mergeCell ref="C3:C8"/>
    <mergeCell ref="N21:Q26"/>
    <mergeCell ref="K6:N8"/>
    <mergeCell ref="O6:O8"/>
    <mergeCell ref="P6:Q8"/>
    <mergeCell ref="S3:S8"/>
    <mergeCell ref="R21:S23"/>
    <mergeCell ref="D3:D5"/>
    <mergeCell ref="E3:F5"/>
    <mergeCell ref="K21:L21"/>
    <mergeCell ref="P18:Q18"/>
    <mergeCell ref="E19:F19"/>
    <mergeCell ref="D6:D8"/>
    <mergeCell ref="E6:F8"/>
    <mergeCell ref="I19:J19"/>
    <mergeCell ref="K26:L26"/>
    <mergeCell ref="K24:L24"/>
    <mergeCell ref="E18:F18"/>
    <mergeCell ref="I18:J18"/>
    <mergeCell ref="K18:M18"/>
    <mergeCell ref="I20:J20"/>
    <mergeCell ref="E24:F24"/>
    <mergeCell ref="G24:I24"/>
    <mergeCell ref="E26:F26"/>
    <mergeCell ref="L20:M20"/>
    <mergeCell ref="O20:Q20"/>
    <mergeCell ref="E21:F21"/>
    <mergeCell ref="G21:I21"/>
    <mergeCell ref="E22:F22"/>
    <mergeCell ref="G22:I22"/>
    <mergeCell ref="B27:D27"/>
    <mergeCell ref="E27:F27"/>
    <mergeCell ref="G27:I27"/>
    <mergeCell ref="K27:M27"/>
    <mergeCell ref="N27:P27"/>
    <mergeCell ref="E25:F25"/>
    <mergeCell ref="G25:I25"/>
    <mergeCell ref="K25:L25"/>
    <mergeCell ref="G26:I26"/>
    <mergeCell ref="K22:L22"/>
    <mergeCell ref="T21:T23"/>
    <mergeCell ref="E23:F23"/>
    <mergeCell ref="G23:I23"/>
    <mergeCell ref="K23:L23"/>
    <mergeCell ref="A20:A27"/>
    <mergeCell ref="B20:C21"/>
    <mergeCell ref="D20:D21"/>
    <mergeCell ref="E20:F20"/>
    <mergeCell ref="G20:H20"/>
    <mergeCell ref="K19:M19"/>
    <mergeCell ref="P19:Q19"/>
    <mergeCell ref="E16:F16"/>
    <mergeCell ref="I16:J16"/>
    <mergeCell ref="K16:M16"/>
    <mergeCell ref="P16:Q16"/>
    <mergeCell ref="E17:F17"/>
    <mergeCell ref="I17:J17"/>
    <mergeCell ref="K17:M17"/>
    <mergeCell ref="P17:Q17"/>
    <mergeCell ref="E14:F14"/>
    <mergeCell ref="I14:J14"/>
    <mergeCell ref="K14:M14"/>
    <mergeCell ref="P14:Q14"/>
    <mergeCell ref="E15:F15"/>
    <mergeCell ref="I15:J15"/>
    <mergeCell ref="K15:M15"/>
    <mergeCell ref="P15:Q15"/>
    <mergeCell ref="E12:F12"/>
    <mergeCell ref="I12:J12"/>
    <mergeCell ref="K12:M12"/>
    <mergeCell ref="P12:Q12"/>
    <mergeCell ref="E13:F13"/>
    <mergeCell ref="I13:J13"/>
    <mergeCell ref="K13:M13"/>
    <mergeCell ref="P13:Q13"/>
    <mergeCell ref="E10:F10"/>
    <mergeCell ref="I10:J10"/>
    <mergeCell ref="K10:M10"/>
    <mergeCell ref="P10:Q10"/>
    <mergeCell ref="E11:F11"/>
    <mergeCell ref="I11:J11"/>
    <mergeCell ref="K11:M11"/>
    <mergeCell ref="P11:Q11"/>
    <mergeCell ref="T3:T8"/>
    <mergeCell ref="E9:F9"/>
    <mergeCell ref="I9:J9"/>
    <mergeCell ref="G3:G8"/>
    <mergeCell ref="H3:H8"/>
    <mergeCell ref="I3:J8"/>
    <mergeCell ref="K3:Q5"/>
    <mergeCell ref="A1:A8"/>
    <mergeCell ref="B1:B8"/>
    <mergeCell ref="E1:F1"/>
    <mergeCell ref="G1:O1"/>
    <mergeCell ref="P1:T1"/>
    <mergeCell ref="E2:F2"/>
    <mergeCell ref="G2:N2"/>
    <mergeCell ref="O2:Q2"/>
    <mergeCell ref="R2:T2"/>
    <mergeCell ref="R3:R8"/>
  </mergeCells>
  <printOptions horizontalCentered="1"/>
  <pageMargins left="0.3937007874015748" right="0.3937007874015748" top="0.708661417322834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5.xml><?xml version="1.0" encoding="utf-8"?>
<worksheet xmlns="http://schemas.openxmlformats.org/spreadsheetml/2006/main" xmlns:r="http://schemas.openxmlformats.org/officeDocument/2006/relationships">
  <dimension ref="A1:AJ27"/>
  <sheetViews>
    <sheetView zoomScale="85" zoomScaleNormal="85" zoomScalePageLayoutView="0" workbookViewId="0" topLeftCell="A1">
      <selection activeCell="B10" sqref="B10:S19"/>
    </sheetView>
  </sheetViews>
  <sheetFormatPr defaultColWidth="9.00390625" defaultRowHeight="13.5"/>
  <cols>
    <col min="1" max="1" width="3.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customWidth="1"/>
    <col min="21" max="21" width="15.125" style="1" customWidth="1"/>
    <col min="22" max="22" width="9.375" style="1" bestFit="1" customWidth="1"/>
    <col min="23" max="25" width="2.75390625" style="1" bestFit="1" customWidth="1"/>
    <col min="26" max="26" width="4.625" style="1" bestFit="1" customWidth="1"/>
    <col min="27" max="27" width="4.75390625" style="1" bestFit="1" customWidth="1"/>
    <col min="28" max="29" width="4.50390625" style="1" bestFit="1" customWidth="1"/>
    <col min="30" max="30" width="3.875" style="1" bestFit="1" customWidth="1"/>
    <col min="31" max="32" width="2.00390625" style="1" bestFit="1" customWidth="1"/>
    <col min="33" max="34" width="1.875" style="1" bestFit="1" customWidth="1"/>
    <col min="35" max="35" width="2.75390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48">
        <f>IF('Pagina 1'!G1="","",'Pagina 1'!G1)</f>
      </c>
      <c r="H1" s="249"/>
      <c r="I1" s="249"/>
      <c r="J1" s="249"/>
      <c r="K1" s="249"/>
      <c r="L1" s="249"/>
      <c r="M1" s="249"/>
      <c r="N1" s="249"/>
      <c r="O1" s="250"/>
      <c r="P1" s="150" t="s">
        <v>2</v>
      </c>
      <c r="Q1" s="151"/>
      <c r="R1" s="152"/>
      <c r="S1" s="152"/>
      <c r="T1" s="153"/>
    </row>
    <row r="2" spans="1:20" ht="24" customHeight="1">
      <c r="A2" s="185"/>
      <c r="B2" s="188"/>
      <c r="C2" s="25" t="s">
        <v>3</v>
      </c>
      <c r="D2" s="27">
        <v>462</v>
      </c>
      <c r="E2" s="141" t="s">
        <v>14</v>
      </c>
      <c r="F2" s="142"/>
      <c r="G2" s="154" t="str">
        <f>IF('Pagina 1'!G2="","",'Pagina 1'!G2)</f>
        <v>Macerata</v>
      </c>
      <c r="H2" s="155"/>
      <c r="I2" s="155"/>
      <c r="J2" s="155"/>
      <c r="K2" s="155"/>
      <c r="L2" s="155"/>
      <c r="M2" s="155"/>
      <c r="N2" s="156"/>
      <c r="O2" s="147" t="s">
        <v>35</v>
      </c>
      <c r="P2" s="148"/>
      <c r="Q2" s="149"/>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IF(OR(Z7=1,Z8=1,AJ20&lt;&gt;0),"ATTENZIONE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3'!X20&lt;&gt;10),1,0)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3'!X20=10,AI20&lt;90,X20=10),1,0)</f>
        <v>0</v>
      </c>
    </row>
    <row r="9" spans="1:22"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IF(AND(B9&lt;&gt;"A",B9&lt;&gt;"G",B9&lt;&gt;"P",B9&lt;&gt;"R",B9&lt;&gt;"S"),"",IF(AND(R9="S",OR(S9=1,S9=2,S9=3)),HLOOKUP(B9,$Z$23:$AE$27,S9+1),IF(R9="N",HLOOKUP(B9,$Z$23:$AE$27,2),"ERRORE")))</f>
        <v>20</v>
      </c>
      <c r="U9" s="1">
        <f>IF(T9/2&gt;0,"","scegli un TIPO di sconto")</f>
      </c>
      <c r="V9" s="85"/>
    </row>
    <row r="10" spans="1:36" ht="34.5" customHeight="1">
      <c r="A10" s="4">
        <v>31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IF(AND(B10&lt;&gt;"A",B10&lt;&gt;"G",B10&lt;&gt;"P",B10&lt;&gt;"R",B10&lt;&gt;"S"),"",IF(AND(R10="S",OR(S10=1,S10=2,S10=3)),HLOOKUP(B10,$Z$23:$AE$27,S10+1),IF(R10="N",HLOOKUP(B10,$Z$23:$AE$27,2),"ERRORE")))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32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IF(AND(B11&lt;&gt;"A",B11&lt;&gt;"G",B11&lt;&gt;"P",B11&lt;&gt;"R",B11&lt;&gt;"S"),"",IF(AND(R11="S",OR(S11=1,S11=2,S11=3)),HLOOKUP(B11,$Z$23:$AE$27,S11+1),IF(R11="N",HLOOKUP(B11,$Z$23:$AE$27,2),"ERRORE")))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33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IF(AND(B12&lt;&gt;"A",B12&lt;&gt;"G",B12&lt;&gt;"P",B12&lt;&gt;"R",B12&lt;&gt;"S"),"",IF(AND(R12="S",OR(S12=1,S12=2,S12=3)),HLOOKUP(B12,$Z$23:$AE$27,S12+1),IF(R12="N",HLOOKUP(B12,$Z$23:$AE$27,2),"ERRORE")))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34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IF(AND(B13&lt;&gt;"A",B13&lt;&gt;"G",B13&lt;&gt;"P",B13&lt;&gt;"R",B13&lt;&gt;"S"),"",IF(AND(R13="S",OR(S13=1,S13=2,S13=3)),HLOOKUP(B13,$Z$23:$AE$27,S13+1),IF(R13="N",HLOOKUP(B13,$Z$23:$AE$27,2),"ERRORE")))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35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IF(AND(B14&lt;&gt;"A",B14&lt;&gt;"G",B14&lt;&gt;"P",B14&lt;&gt;"R",B14&lt;&gt;"S"),"",IF(AND(R14="S",OR(S14=1,S14=2,S14=3)),HLOOKUP(B14,$Z$23:$AE$27,S14+1),IF(R14="N",HLOOKUP(B14,$Z$23:$AE$27,2),"ERRORE")))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36</v>
      </c>
      <c r="B15" s="37"/>
      <c r="C15" s="46"/>
      <c r="D15" s="46"/>
      <c r="E15" s="128"/>
      <c r="F15" s="129"/>
      <c r="G15" s="39"/>
      <c r="H15" s="39"/>
      <c r="I15" s="130"/>
      <c r="J15" s="131"/>
      <c r="K15" s="128"/>
      <c r="L15" s="135"/>
      <c r="M15" s="129"/>
      <c r="N15" s="40"/>
      <c r="O15" s="38"/>
      <c r="P15" s="128"/>
      <c r="Q15" s="129"/>
      <c r="R15" s="78"/>
      <c r="S15" s="91"/>
      <c r="T15" s="61">
        <f t="shared" si="11"/>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37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38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39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40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V20" s="83"/>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3'!T21+'Pagina 4'!T20</f>
        <v>0</v>
      </c>
    </row>
    <row r="22" spans="1:20" ht="14.25" customHeight="1">
      <c r="A22" s="169"/>
      <c r="B22" s="18" t="s">
        <v>88</v>
      </c>
      <c r="C22" s="19" t="s">
        <v>67</v>
      </c>
      <c r="D22" s="79">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79">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79">
        <f>'Pagina 1'!D24</f>
        <v>15</v>
      </c>
      <c r="E24" s="132">
        <f>D24</f>
        <v>15</v>
      </c>
      <c r="F24" s="133"/>
      <c r="G24" s="132">
        <f>ROUND(E24*(1-$G$20),2)</f>
        <v>12.75</v>
      </c>
      <c r="H24" s="134"/>
      <c r="I24" s="134"/>
      <c r="J24" s="88"/>
      <c r="K24" s="144">
        <v>0</v>
      </c>
      <c r="L24" s="132"/>
      <c r="M24" s="88"/>
      <c r="N24" s="242"/>
      <c r="O24" s="243"/>
      <c r="P24" s="243"/>
      <c r="Q24" s="244"/>
      <c r="R24" s="30" t="s">
        <v>110</v>
      </c>
      <c r="S24" s="93"/>
      <c r="T24" s="113">
        <f>IF(C10&lt;&gt;"","4","")</f>
      </c>
      <c r="Y24" s="1">
        <v>1</v>
      </c>
      <c r="Z24" s="29">
        <f>D26</f>
        <v>25</v>
      </c>
      <c r="AA24" s="29">
        <f>D25</f>
        <v>20</v>
      </c>
      <c r="AB24" s="29">
        <f>D24</f>
        <v>15</v>
      </c>
      <c r="AC24" s="29">
        <f>D23</f>
        <v>12</v>
      </c>
      <c r="AD24" s="29">
        <f>D22</f>
        <v>8</v>
      </c>
    </row>
    <row r="25" spans="1:30" ht="14.25" customHeight="1">
      <c r="A25" s="169"/>
      <c r="B25" s="23" t="s">
        <v>18</v>
      </c>
      <c r="C25" s="19" t="s">
        <v>22</v>
      </c>
      <c r="D25" s="79">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79">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5'!T26="",T24,'Pagina 5'!T26))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selectLockedCells="1"/>
  <mergeCells count="100">
    <mergeCell ref="C3:C8"/>
    <mergeCell ref="S3:S8"/>
    <mergeCell ref="K6:N8"/>
    <mergeCell ref="O6:O8"/>
    <mergeCell ref="P6:Q8"/>
    <mergeCell ref="R3:R8"/>
    <mergeCell ref="R21:S23"/>
    <mergeCell ref="D3:D5"/>
    <mergeCell ref="E3:F5"/>
    <mergeCell ref="K21:L21"/>
    <mergeCell ref="P18:Q18"/>
    <mergeCell ref="E19:F19"/>
    <mergeCell ref="I19:J19"/>
    <mergeCell ref="E6:F8"/>
    <mergeCell ref="D6:D8"/>
    <mergeCell ref="I18:J18"/>
    <mergeCell ref="K18:M18"/>
    <mergeCell ref="L20:M20"/>
    <mergeCell ref="O20:Q20"/>
    <mergeCell ref="E21:F21"/>
    <mergeCell ref="G21:I21"/>
    <mergeCell ref="N21:Q26"/>
    <mergeCell ref="K26:L26"/>
    <mergeCell ref="E27:F27"/>
    <mergeCell ref="G27:I27"/>
    <mergeCell ref="K27:M27"/>
    <mergeCell ref="N27:P27"/>
    <mergeCell ref="E25:F25"/>
    <mergeCell ref="G25:I25"/>
    <mergeCell ref="K25:L25"/>
    <mergeCell ref="T21:T23"/>
    <mergeCell ref="E23:F23"/>
    <mergeCell ref="G23:I23"/>
    <mergeCell ref="K23:L23"/>
    <mergeCell ref="A20:A27"/>
    <mergeCell ref="B20:C21"/>
    <mergeCell ref="D20:D21"/>
    <mergeCell ref="E20:F20"/>
    <mergeCell ref="G20:H20"/>
    <mergeCell ref="B27:D27"/>
    <mergeCell ref="I20:J20"/>
    <mergeCell ref="E24:F24"/>
    <mergeCell ref="G24:I24"/>
    <mergeCell ref="E26:F26"/>
    <mergeCell ref="G26:I26"/>
    <mergeCell ref="K19:M19"/>
    <mergeCell ref="K22:L22"/>
    <mergeCell ref="K24:L24"/>
    <mergeCell ref="E22:F22"/>
    <mergeCell ref="G22:I22"/>
    <mergeCell ref="P19:Q19"/>
    <mergeCell ref="E16:F16"/>
    <mergeCell ref="I16:J16"/>
    <mergeCell ref="K16:M16"/>
    <mergeCell ref="P16:Q16"/>
    <mergeCell ref="E17:F17"/>
    <mergeCell ref="I17:J17"/>
    <mergeCell ref="K17:M17"/>
    <mergeCell ref="P17:Q17"/>
    <mergeCell ref="E18:F18"/>
    <mergeCell ref="E14:F14"/>
    <mergeCell ref="I14:J14"/>
    <mergeCell ref="K14:M14"/>
    <mergeCell ref="P14:Q14"/>
    <mergeCell ref="E15:F15"/>
    <mergeCell ref="I15:J15"/>
    <mergeCell ref="K15:M15"/>
    <mergeCell ref="P15:Q15"/>
    <mergeCell ref="E12:F12"/>
    <mergeCell ref="I12:J12"/>
    <mergeCell ref="K12:M12"/>
    <mergeCell ref="P12:Q12"/>
    <mergeCell ref="E13:F13"/>
    <mergeCell ref="I13:J13"/>
    <mergeCell ref="K13:M13"/>
    <mergeCell ref="P13:Q13"/>
    <mergeCell ref="E10:F10"/>
    <mergeCell ref="I10:J10"/>
    <mergeCell ref="K10:M10"/>
    <mergeCell ref="P10:Q10"/>
    <mergeCell ref="E11:F11"/>
    <mergeCell ref="I11:J11"/>
    <mergeCell ref="K11:M11"/>
    <mergeCell ref="P11:Q11"/>
    <mergeCell ref="E9:F9"/>
    <mergeCell ref="I9:J9"/>
    <mergeCell ref="G3:G8"/>
    <mergeCell ref="H3:H8"/>
    <mergeCell ref="I3:J8"/>
    <mergeCell ref="K3:Q5"/>
    <mergeCell ref="A1:A8"/>
    <mergeCell ref="B1:B8"/>
    <mergeCell ref="E1:F1"/>
    <mergeCell ref="G1:O1"/>
    <mergeCell ref="P1:T1"/>
    <mergeCell ref="E2:F2"/>
    <mergeCell ref="G2:N2"/>
    <mergeCell ref="O2:Q2"/>
    <mergeCell ref="R2:T2"/>
    <mergeCell ref="T3:T8"/>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6.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customWidth="1"/>
    <col min="21" max="21" width="15.125" style="1" customWidth="1"/>
    <col min="22" max="22" width="9.25390625" style="1" bestFit="1" customWidth="1"/>
    <col min="23" max="23" width="2.50390625" style="1" customWidth="1"/>
    <col min="24" max="25" width="2.625" style="1" bestFit="1" customWidth="1"/>
    <col min="26" max="27" width="4.375" style="1" bestFit="1" customWidth="1"/>
    <col min="28" max="28" width="4.25390625" style="1" bestFit="1" customWidth="1"/>
    <col min="29" max="29" width="4.375" style="1" bestFit="1" customWidth="1"/>
    <col min="30" max="30" width="3.625" style="1" bestFit="1" customWidth="1"/>
    <col min="31" max="32" width="1.875" style="1" bestFit="1" customWidth="1"/>
    <col min="33" max="34" width="1.625" style="1" bestFit="1" customWidth="1"/>
    <col min="35" max="35" width="2.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48">
        <f>IF('Pagina 1'!G1="","",'Pagina 1'!G1)</f>
      </c>
      <c r="H1" s="249"/>
      <c r="I1" s="249"/>
      <c r="J1" s="249"/>
      <c r="K1" s="249"/>
      <c r="L1" s="249"/>
      <c r="M1" s="249"/>
      <c r="N1" s="249"/>
      <c r="O1" s="250"/>
      <c r="P1" s="150" t="s">
        <v>2</v>
      </c>
      <c r="Q1" s="151"/>
      <c r="R1" s="152"/>
      <c r="S1" s="152"/>
      <c r="T1" s="153"/>
    </row>
    <row r="2" spans="1:20" ht="24" customHeight="1">
      <c r="A2" s="185"/>
      <c r="B2" s="188"/>
      <c r="C2" s="25" t="s">
        <v>3</v>
      </c>
      <c r="D2" s="27">
        <v>462</v>
      </c>
      <c r="E2" s="141" t="s">
        <v>14</v>
      </c>
      <c r="F2" s="142"/>
      <c r="G2" s="154" t="str">
        <f>IF('Pagina 1'!G2="","",'Pagina 1'!G2)</f>
        <v>Macerata</v>
      </c>
      <c r="H2" s="155"/>
      <c r="I2" s="155"/>
      <c r="J2" s="155"/>
      <c r="K2" s="155"/>
      <c r="L2" s="155"/>
      <c r="M2" s="155"/>
      <c r="N2" s="156"/>
      <c r="O2" s="147" t="s">
        <v>35</v>
      </c>
      <c r="P2" s="148"/>
      <c r="Q2" s="149"/>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IF(OR(Z7=1,Z8=1,AJ20&lt;&gt;0),"ATTENZIONE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4'!X20&lt;&gt;10),1,0)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4'!X20=10,AI20&lt;90,X20=10),1,0)</f>
        <v>0</v>
      </c>
    </row>
    <row r="9" spans="1:22"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IF(AND(B9&lt;&gt;"A",B9&lt;&gt;"G",B9&lt;&gt;"P",B9&lt;&gt;"R",B9&lt;&gt;"S"),"",IF(AND(R9="S",OR(S9=1,S9=2,S9=3)),HLOOKUP(B9,$Z$23:$AE$27,S9+1),IF(R9="N",HLOOKUP(B9,$Z$23:$AE$27,2),"ERRORE")))</f>
        <v>20</v>
      </c>
      <c r="U9" s="1">
        <f>IF(T9/2&gt;0,"","scegli un TIPO di sconto")</f>
      </c>
      <c r="V9" s="85"/>
    </row>
    <row r="10" spans="1:36" ht="34.5" customHeight="1">
      <c r="A10" s="4">
        <v>41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IF(AND(B10&lt;&gt;"A",B10&lt;&gt;"G",B10&lt;&gt;"P",B10&lt;&gt;"R",B10&lt;&gt;"S"),"",IF(AND(R10="S",OR(S10=1,S10=2,S10=3)),HLOOKUP(B10,$Z$23:$AE$27,S10+1),IF(R10="N",HLOOKUP(B10,$Z$23:$AE$27,2),"ERRORE")))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42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IF(AND(B11&lt;&gt;"A",B11&lt;&gt;"G",B11&lt;&gt;"P",B11&lt;&gt;"R",B11&lt;&gt;"S"),"",IF(AND(R11="S",OR(S11=1,S11=2,S11=3)),HLOOKUP(B11,$Z$23:$AE$27,S11+1),IF(R11="N",HLOOKUP(B11,$Z$23:$AE$27,2),"ERRORE")))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43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IF(AND(B12&lt;&gt;"A",B12&lt;&gt;"G",B12&lt;&gt;"P",B12&lt;&gt;"R",B12&lt;&gt;"S"),"",IF(AND(R12="S",OR(S12=1,S12=2,S12=3)),HLOOKUP(B12,$Z$23:$AE$27,S12+1),IF(R12="N",HLOOKUP(B12,$Z$23:$AE$27,2),"ERRORE")))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44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IF(AND(B13&lt;&gt;"A",B13&lt;&gt;"G",B13&lt;&gt;"P",B13&lt;&gt;"R",B13&lt;&gt;"S"),"",IF(AND(R13="S",OR(S13=1,S13=2,S13=3)),HLOOKUP(B13,$Z$23:$AE$27,S13+1),IF(R13="N",HLOOKUP(B13,$Z$23:$AE$27,2),"ERRORE")))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45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IF(AND(B14&lt;&gt;"A",B14&lt;&gt;"G",B14&lt;&gt;"P",B14&lt;&gt;"R",B14&lt;&gt;"S"),"",IF(AND(R14="S",OR(S14=1,S14=2,S14=3)),HLOOKUP(B14,$Z$23:$AE$27,S14+1),IF(R14="N",HLOOKUP(B14,$Z$23:$AE$27,2),"ERRORE")))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46</v>
      </c>
      <c r="B15" s="37"/>
      <c r="C15" s="46"/>
      <c r="D15" s="46"/>
      <c r="E15" s="128"/>
      <c r="F15" s="129"/>
      <c r="G15" s="39"/>
      <c r="H15" s="39"/>
      <c r="I15" s="130"/>
      <c r="J15" s="131"/>
      <c r="K15" s="128"/>
      <c r="L15" s="135"/>
      <c r="M15" s="129"/>
      <c r="N15" s="40"/>
      <c r="O15" s="38"/>
      <c r="P15" s="128"/>
      <c r="Q15" s="129"/>
      <c r="R15" s="78"/>
      <c r="S15" s="91"/>
      <c r="T15" s="61">
        <f t="shared" si="11"/>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47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48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49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50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4'!T21+'Pagina 5'!T20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17</v>
      </c>
      <c r="AC23" s="1" t="s">
        <v>16</v>
      </c>
      <c r="AD23" s="1" t="s">
        <v>68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IF(C10&lt;&gt;"","5","")</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6'!T26="",T24,'Pagina 6'!T26))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objects="1" scenarios="1" selectLockedCells="1"/>
  <mergeCells count="100">
    <mergeCell ref="D6:D8"/>
    <mergeCell ref="C3:C8"/>
    <mergeCell ref="D3:D5"/>
    <mergeCell ref="E3:F5"/>
    <mergeCell ref="P18:Q18"/>
    <mergeCell ref="I19:J19"/>
    <mergeCell ref="K19:M19"/>
    <mergeCell ref="P19:Q19"/>
    <mergeCell ref="E18:F18"/>
    <mergeCell ref="I18:J18"/>
    <mergeCell ref="K18:M18"/>
    <mergeCell ref="B27:D27"/>
    <mergeCell ref="E27:F27"/>
    <mergeCell ref="G27:I27"/>
    <mergeCell ref="K27:M27"/>
    <mergeCell ref="E19:F19"/>
    <mergeCell ref="N27:P27"/>
    <mergeCell ref="N21:Q26"/>
    <mergeCell ref="E25:F25"/>
    <mergeCell ref="G25:I25"/>
    <mergeCell ref="K25:L25"/>
    <mergeCell ref="E22:F22"/>
    <mergeCell ref="G22:I22"/>
    <mergeCell ref="K22:L22"/>
    <mergeCell ref="K26:L26"/>
    <mergeCell ref="K24:L24"/>
    <mergeCell ref="T21:T23"/>
    <mergeCell ref="E23:F23"/>
    <mergeCell ref="G23:I23"/>
    <mergeCell ref="K23:L23"/>
    <mergeCell ref="L20:M20"/>
    <mergeCell ref="O20:Q20"/>
    <mergeCell ref="E21:F21"/>
    <mergeCell ref="G21:I21"/>
    <mergeCell ref="K21:L21"/>
    <mergeCell ref="R21:S23"/>
    <mergeCell ref="A20:A27"/>
    <mergeCell ref="B20:C21"/>
    <mergeCell ref="D20:D21"/>
    <mergeCell ref="E20:F20"/>
    <mergeCell ref="G20:H20"/>
    <mergeCell ref="I20:J20"/>
    <mergeCell ref="E24:F24"/>
    <mergeCell ref="G24:I24"/>
    <mergeCell ref="E26:F26"/>
    <mergeCell ref="G26:I26"/>
    <mergeCell ref="E16:F16"/>
    <mergeCell ref="I16:J16"/>
    <mergeCell ref="K16:M16"/>
    <mergeCell ref="P16:Q16"/>
    <mergeCell ref="E17:F17"/>
    <mergeCell ref="I17:J17"/>
    <mergeCell ref="K17:M17"/>
    <mergeCell ref="P17:Q17"/>
    <mergeCell ref="E14:F14"/>
    <mergeCell ref="I14:J14"/>
    <mergeCell ref="K14:M14"/>
    <mergeCell ref="P14:Q14"/>
    <mergeCell ref="E15:F15"/>
    <mergeCell ref="I15:J15"/>
    <mergeCell ref="K15:M15"/>
    <mergeCell ref="P15:Q15"/>
    <mergeCell ref="E12:F12"/>
    <mergeCell ref="I12:J12"/>
    <mergeCell ref="K12:M12"/>
    <mergeCell ref="P12:Q12"/>
    <mergeCell ref="E13:F13"/>
    <mergeCell ref="I13:J13"/>
    <mergeCell ref="K13:M13"/>
    <mergeCell ref="P13:Q13"/>
    <mergeCell ref="K10:M10"/>
    <mergeCell ref="P10:Q10"/>
    <mergeCell ref="E11:F11"/>
    <mergeCell ref="I11:J11"/>
    <mergeCell ref="K11:M11"/>
    <mergeCell ref="P11:Q11"/>
    <mergeCell ref="E9:F9"/>
    <mergeCell ref="I9:J9"/>
    <mergeCell ref="G3:G8"/>
    <mergeCell ref="H3:H8"/>
    <mergeCell ref="I3:J8"/>
    <mergeCell ref="E10:F10"/>
    <mergeCell ref="I10:J10"/>
    <mergeCell ref="E6:F8"/>
    <mergeCell ref="T3:T8"/>
    <mergeCell ref="S3:S8"/>
    <mergeCell ref="K6:N8"/>
    <mergeCell ref="O6:O8"/>
    <mergeCell ref="P6:Q8"/>
    <mergeCell ref="K3:Q5"/>
    <mergeCell ref="A1:A8"/>
    <mergeCell ref="B1:B8"/>
    <mergeCell ref="E1:F1"/>
    <mergeCell ref="G1:O1"/>
    <mergeCell ref="P1:T1"/>
    <mergeCell ref="E2:F2"/>
    <mergeCell ref="G2:N2"/>
    <mergeCell ref="O2:Q2"/>
    <mergeCell ref="R2:T2"/>
    <mergeCell ref="R3:R8"/>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7.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customWidth="1"/>
    <col min="21" max="21" width="15.125" style="1" customWidth="1"/>
    <col min="22" max="22" width="9.25390625" style="1" bestFit="1" customWidth="1"/>
    <col min="23" max="25" width="2.625" style="1" bestFit="1" customWidth="1"/>
    <col min="26" max="27" width="4.50390625" style="1" bestFit="1" customWidth="1"/>
    <col min="28" max="29" width="4.375" style="1" bestFit="1" customWidth="1"/>
    <col min="30" max="30" width="3.75390625" style="1" bestFit="1" customWidth="1"/>
    <col min="31" max="32" width="1.875" style="1" bestFit="1" customWidth="1"/>
    <col min="33" max="34" width="1.625" style="1" bestFit="1" customWidth="1"/>
    <col min="35" max="35" width="2.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48">
        <f>IF('Pagina 1'!G1="","",'Pagina 1'!G1)</f>
      </c>
      <c r="H1" s="249"/>
      <c r="I1" s="249"/>
      <c r="J1" s="249"/>
      <c r="K1" s="249"/>
      <c r="L1" s="249"/>
      <c r="M1" s="249"/>
      <c r="N1" s="249"/>
      <c r="O1" s="250"/>
      <c r="P1" s="150" t="s">
        <v>2</v>
      </c>
      <c r="Q1" s="151"/>
      <c r="R1" s="152"/>
      <c r="S1" s="152"/>
      <c r="T1" s="153"/>
    </row>
    <row r="2" spans="1:20" ht="24" customHeight="1">
      <c r="A2" s="185"/>
      <c r="B2" s="188"/>
      <c r="C2" s="25" t="s">
        <v>3</v>
      </c>
      <c r="D2" s="27">
        <v>462</v>
      </c>
      <c r="E2" s="141" t="s">
        <v>14</v>
      </c>
      <c r="F2" s="142"/>
      <c r="G2" s="154" t="str">
        <f>IF('Pagina 1'!G2="","",'Pagina 1'!G2)</f>
        <v>Macerata</v>
      </c>
      <c r="H2" s="155"/>
      <c r="I2" s="155"/>
      <c r="J2" s="155"/>
      <c r="K2" s="155"/>
      <c r="L2" s="155"/>
      <c r="M2" s="155"/>
      <c r="N2" s="156"/>
      <c r="O2" s="147" t="s">
        <v>35</v>
      </c>
      <c r="P2" s="148"/>
      <c r="Q2" s="149"/>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251">
        <f>IF(OR(Z7=1,Z8=1,AJ20&lt;&gt;0),"ATTENZIONE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251"/>
      <c r="E7" s="217"/>
      <c r="F7" s="218"/>
      <c r="G7" s="163"/>
      <c r="H7" s="163"/>
      <c r="I7" s="203"/>
      <c r="J7" s="204"/>
      <c r="K7" s="227"/>
      <c r="L7" s="228"/>
      <c r="M7" s="228"/>
      <c r="N7" s="229"/>
      <c r="O7" s="223"/>
      <c r="P7" s="227"/>
      <c r="Q7" s="229"/>
      <c r="R7" s="161"/>
      <c r="S7" s="161"/>
      <c r="T7" s="215"/>
      <c r="Z7" s="1">
        <f>IF(AND(X20&gt;0,'Pagina 5'!X20&lt;&gt;10),1,0)</f>
        <v>0</v>
      </c>
    </row>
    <row r="8" spans="1:26" ht="11.25" customHeight="1">
      <c r="A8" s="186"/>
      <c r="B8" s="189"/>
      <c r="C8" s="200"/>
      <c r="D8" s="252"/>
      <c r="E8" s="219"/>
      <c r="F8" s="220"/>
      <c r="G8" s="163"/>
      <c r="H8" s="163"/>
      <c r="I8" s="205"/>
      <c r="J8" s="206"/>
      <c r="K8" s="230"/>
      <c r="L8" s="231"/>
      <c r="M8" s="231"/>
      <c r="N8" s="232"/>
      <c r="O8" s="223"/>
      <c r="P8" s="230"/>
      <c r="Q8" s="232"/>
      <c r="R8" s="162"/>
      <c r="S8" s="162"/>
      <c r="T8" s="216"/>
      <c r="Z8" s="1">
        <f>IF(AND('Pagina 5'!X20=10,AI20&lt;90,X20=10),1,0)</f>
        <v>0</v>
      </c>
    </row>
    <row r="9" spans="1:22"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IF(AND(B9&lt;&gt;"A",B9&lt;&gt;"G",B9&lt;&gt;"P",B9&lt;&gt;"R",B9&lt;&gt;"S"),"",IF(AND(R9="S",OR(S9=1,S9=2,S9=3)),HLOOKUP(B9,$Y$23:$AD$27,S9+1),IF(R9="N",HLOOKUP(B9,$Y$23:$AD$27,2),"ERRORE")))</f>
        <v>20</v>
      </c>
      <c r="U9" s="1">
        <f>IF(T9/2&gt;0,"","scegli un TIPO di sconto")</f>
      </c>
      <c r="V9" s="85"/>
    </row>
    <row r="10" spans="1:36" ht="34.5" customHeight="1">
      <c r="A10" s="4">
        <v>51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52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53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54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55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56</v>
      </c>
      <c r="B15" s="37"/>
      <c r="C15" s="46"/>
      <c r="D15" s="46"/>
      <c r="E15" s="128"/>
      <c r="F15" s="129"/>
      <c r="G15" s="39"/>
      <c r="H15" s="39"/>
      <c r="I15" s="130"/>
      <c r="J15" s="131"/>
      <c r="K15" s="128"/>
      <c r="L15" s="135"/>
      <c r="M15" s="129"/>
      <c r="N15" s="40"/>
      <c r="O15" s="38"/>
      <c r="P15" s="128"/>
      <c r="Q15" s="129"/>
      <c r="R15" s="78"/>
      <c r="S15" s="91"/>
      <c r="T15" s="61">
        <f t="shared" si="11"/>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57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58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59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60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5'!T21+'Pagina 6'!T20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IF(C10&lt;&gt;"","6","")</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7'!T26="",T24,'Pagina 7'!T26))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objects="1" scenarios="1" selectLockedCells="1"/>
  <mergeCells count="100">
    <mergeCell ref="C3:C8"/>
    <mergeCell ref="R21:S23"/>
    <mergeCell ref="E6:F8"/>
    <mergeCell ref="D6:D8"/>
    <mergeCell ref="D3:D5"/>
    <mergeCell ref="E3:F5"/>
    <mergeCell ref="P18:Q18"/>
    <mergeCell ref="I19:J19"/>
    <mergeCell ref="K19:M19"/>
    <mergeCell ref="P19:Q19"/>
    <mergeCell ref="E18:F18"/>
    <mergeCell ref="I18:J18"/>
    <mergeCell ref="K18:M18"/>
    <mergeCell ref="B27:D27"/>
    <mergeCell ref="E27:F27"/>
    <mergeCell ref="G27:I27"/>
    <mergeCell ref="K27:M27"/>
    <mergeCell ref="E19:F19"/>
    <mergeCell ref="N27:P27"/>
    <mergeCell ref="N21:Q26"/>
    <mergeCell ref="E25:F25"/>
    <mergeCell ref="G25:I25"/>
    <mergeCell ref="K25:L25"/>
    <mergeCell ref="E22:F22"/>
    <mergeCell ref="G22:I22"/>
    <mergeCell ref="K22:L22"/>
    <mergeCell ref="K26:L26"/>
    <mergeCell ref="K24:L24"/>
    <mergeCell ref="T21:T23"/>
    <mergeCell ref="E23:F23"/>
    <mergeCell ref="G23:I23"/>
    <mergeCell ref="K23:L23"/>
    <mergeCell ref="L20:M20"/>
    <mergeCell ref="O20:Q20"/>
    <mergeCell ref="E21:F21"/>
    <mergeCell ref="G21:I21"/>
    <mergeCell ref="K21:L21"/>
    <mergeCell ref="A20:A27"/>
    <mergeCell ref="B20:C21"/>
    <mergeCell ref="D20:D21"/>
    <mergeCell ref="E20:F20"/>
    <mergeCell ref="G20:H20"/>
    <mergeCell ref="I20:J20"/>
    <mergeCell ref="E24:F24"/>
    <mergeCell ref="G24:I24"/>
    <mergeCell ref="E26:F26"/>
    <mergeCell ref="G26:I26"/>
    <mergeCell ref="E16:F16"/>
    <mergeCell ref="I16:J16"/>
    <mergeCell ref="K16:M16"/>
    <mergeCell ref="P16:Q16"/>
    <mergeCell ref="E17:F17"/>
    <mergeCell ref="I17:J17"/>
    <mergeCell ref="K17:M17"/>
    <mergeCell ref="P17:Q17"/>
    <mergeCell ref="E14:F14"/>
    <mergeCell ref="I14:J14"/>
    <mergeCell ref="K14:M14"/>
    <mergeCell ref="P14:Q14"/>
    <mergeCell ref="E15:F15"/>
    <mergeCell ref="I15:J15"/>
    <mergeCell ref="K15:M15"/>
    <mergeCell ref="P15:Q15"/>
    <mergeCell ref="E12:F12"/>
    <mergeCell ref="I12:J12"/>
    <mergeCell ref="K12:M12"/>
    <mergeCell ref="P12:Q12"/>
    <mergeCell ref="E13:F13"/>
    <mergeCell ref="I13:J13"/>
    <mergeCell ref="K13:M13"/>
    <mergeCell ref="P13:Q13"/>
    <mergeCell ref="K10:M10"/>
    <mergeCell ref="P10:Q10"/>
    <mergeCell ref="E11:F11"/>
    <mergeCell ref="I11:J11"/>
    <mergeCell ref="K11:M11"/>
    <mergeCell ref="P11:Q11"/>
    <mergeCell ref="E9:F9"/>
    <mergeCell ref="I9:J9"/>
    <mergeCell ref="G3:G8"/>
    <mergeCell ref="H3:H8"/>
    <mergeCell ref="I3:J8"/>
    <mergeCell ref="E10:F10"/>
    <mergeCell ref="I10:J10"/>
    <mergeCell ref="T3:T8"/>
    <mergeCell ref="S3:S8"/>
    <mergeCell ref="K6:N8"/>
    <mergeCell ref="O6:O8"/>
    <mergeCell ref="P6:Q8"/>
    <mergeCell ref="K3:Q5"/>
    <mergeCell ref="A1:A8"/>
    <mergeCell ref="B1:B8"/>
    <mergeCell ref="E1:F1"/>
    <mergeCell ref="G1:O1"/>
    <mergeCell ref="P1:T1"/>
    <mergeCell ref="E2:F2"/>
    <mergeCell ref="G2:N2"/>
    <mergeCell ref="O2:Q2"/>
    <mergeCell ref="R2:T2"/>
    <mergeCell ref="R3:R8"/>
  </mergeCells>
  <printOptions horizontalCentered="1"/>
  <pageMargins left="0.3937007874015748" right="0.3937007874015748" top="0.708661417322834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8.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customWidth="1"/>
    <col min="21" max="21" width="15.125" style="1" customWidth="1"/>
    <col min="22" max="22" width="9.25390625" style="1" bestFit="1" customWidth="1"/>
    <col min="23" max="25" width="2.625" style="1" bestFit="1" customWidth="1"/>
    <col min="26" max="27" width="4.50390625" style="1" bestFit="1" customWidth="1"/>
    <col min="28" max="28" width="4.375" style="1" bestFit="1" customWidth="1"/>
    <col min="29" max="29" width="4.50390625" style="1" bestFit="1" customWidth="1"/>
    <col min="30" max="30" width="3.75390625" style="1" bestFit="1" customWidth="1"/>
    <col min="31" max="34" width="1.875" style="1" bestFit="1" customWidth="1"/>
    <col min="35" max="35" width="2.625" style="1" bestFit="1" customWidth="1"/>
    <col min="36" max="36" width="2.50390625" style="1" customWidth="1"/>
    <col min="37" max="16384" width="9.00390625" style="1" customWidth="1"/>
  </cols>
  <sheetData>
    <row r="1" spans="1:20" ht="24" customHeight="1" thickTop="1">
      <c r="A1" s="184" t="s">
        <v>24</v>
      </c>
      <c r="B1" s="187" t="s">
        <v>26</v>
      </c>
      <c r="C1" s="24" t="s">
        <v>0</v>
      </c>
      <c r="D1" s="26" t="s">
        <v>1</v>
      </c>
      <c r="E1" s="139" t="s">
        <v>25</v>
      </c>
      <c r="F1" s="140"/>
      <c r="G1" s="248">
        <f>IF('Pagina 1'!G1="","",'Pagina 1'!G1)</f>
      </c>
      <c r="H1" s="249"/>
      <c r="I1" s="249"/>
      <c r="J1" s="249"/>
      <c r="K1" s="249"/>
      <c r="L1" s="249"/>
      <c r="M1" s="249"/>
      <c r="N1" s="249"/>
      <c r="O1" s="250"/>
      <c r="P1" s="150" t="s">
        <v>2</v>
      </c>
      <c r="Q1" s="151"/>
      <c r="R1" s="152"/>
      <c r="S1" s="152"/>
      <c r="T1" s="153"/>
    </row>
    <row r="2" spans="1:20" ht="24" customHeight="1">
      <c r="A2" s="185"/>
      <c r="B2" s="188"/>
      <c r="C2" s="25" t="s">
        <v>3</v>
      </c>
      <c r="D2" s="27">
        <v>462</v>
      </c>
      <c r="E2" s="141" t="s">
        <v>14</v>
      </c>
      <c r="F2" s="142"/>
      <c r="G2" s="154" t="str">
        <f>IF('Pagina 1'!G2="","",'Pagina 1'!G2)</f>
        <v>Macerata</v>
      </c>
      <c r="H2" s="155"/>
      <c r="I2" s="155"/>
      <c r="J2" s="155"/>
      <c r="K2" s="155"/>
      <c r="L2" s="155"/>
      <c r="M2" s="155"/>
      <c r="N2" s="156"/>
      <c r="O2" s="147" t="s">
        <v>35</v>
      </c>
      <c r="P2" s="148"/>
      <c r="Q2" s="149"/>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IF(OR(Z7=1,Z8=1,AJ20&lt;&gt;0),"ATTENZIONE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6'!X20&lt;&gt;10),1,0)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6'!X20=10,AI20&lt;90,X20=10),1,0)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IF(AND(B9&lt;&gt;"A",B9&lt;&gt;"G",B9&lt;&gt;"P",B9&lt;&gt;"R",B9&lt;&gt;"S"),"",IF(AND(R9="S",OR(S9=1,S9=2,S9=3)),HLOOKUP(B9,$Y$23:$AD$27,S9+1),IF(R9="N",HLOOKUP(B9,$Y$23:$AD$27,2),"ERRORE")))</f>
        <v>20</v>
      </c>
      <c r="U9" s="1">
        <f>IF(T9/2&gt;0,"","scegli un TIPO di sconto")</f>
      </c>
    </row>
    <row r="10" spans="1:36" ht="34.5" customHeight="1">
      <c r="A10" s="4">
        <v>61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62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63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64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65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66</v>
      </c>
      <c r="B15" s="37"/>
      <c r="C15" s="46"/>
      <c r="D15" s="46"/>
      <c r="E15" s="128"/>
      <c r="F15" s="129"/>
      <c r="G15" s="39"/>
      <c r="H15" s="39"/>
      <c r="I15" s="130"/>
      <c r="J15" s="131"/>
      <c r="K15" s="128"/>
      <c r="L15" s="135"/>
      <c r="M15" s="129"/>
      <c r="N15" s="40"/>
      <c r="O15" s="38"/>
      <c r="P15" s="128"/>
      <c r="Q15" s="129"/>
      <c r="R15" s="78"/>
      <c r="S15" s="91"/>
      <c r="T15" s="61">
        <f t="shared" si="11"/>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67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68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69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70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6'!T21+'Pagina 7'!T20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IF(C10&lt;&gt;"","7","")</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8'!T26="",T24,'Pagina 8'!T26))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objects="1" scenarios="1" selectLockedCells="1"/>
  <mergeCells count="100">
    <mergeCell ref="D6:D8"/>
    <mergeCell ref="C3:C8"/>
    <mergeCell ref="R21:S23"/>
    <mergeCell ref="D3:D5"/>
    <mergeCell ref="E3:F5"/>
    <mergeCell ref="K26:L26"/>
    <mergeCell ref="K24:L24"/>
    <mergeCell ref="E18:F18"/>
    <mergeCell ref="I18:J18"/>
    <mergeCell ref="K18:M18"/>
    <mergeCell ref="B27:D27"/>
    <mergeCell ref="E27:F27"/>
    <mergeCell ref="G27:I27"/>
    <mergeCell ref="K27:M27"/>
    <mergeCell ref="N27:P27"/>
    <mergeCell ref="N21:Q26"/>
    <mergeCell ref="E25:F25"/>
    <mergeCell ref="G25:I25"/>
    <mergeCell ref="K25:L25"/>
    <mergeCell ref="E22:F22"/>
    <mergeCell ref="G22:I22"/>
    <mergeCell ref="K22:L22"/>
    <mergeCell ref="T21:T23"/>
    <mergeCell ref="E23:F23"/>
    <mergeCell ref="G23:I23"/>
    <mergeCell ref="K23:L23"/>
    <mergeCell ref="L20:M20"/>
    <mergeCell ref="O20:Q20"/>
    <mergeCell ref="E21:F21"/>
    <mergeCell ref="G21:I21"/>
    <mergeCell ref="K21:L21"/>
    <mergeCell ref="A20:A27"/>
    <mergeCell ref="B20:C21"/>
    <mergeCell ref="D20:D21"/>
    <mergeCell ref="E20:F20"/>
    <mergeCell ref="G20:H20"/>
    <mergeCell ref="I20:J20"/>
    <mergeCell ref="E24:F24"/>
    <mergeCell ref="G24:I24"/>
    <mergeCell ref="E26:F26"/>
    <mergeCell ref="G26:I26"/>
    <mergeCell ref="P18:Q18"/>
    <mergeCell ref="E19:F19"/>
    <mergeCell ref="I19:J19"/>
    <mergeCell ref="K19:M19"/>
    <mergeCell ref="P19:Q19"/>
    <mergeCell ref="E16:F16"/>
    <mergeCell ref="I16:J16"/>
    <mergeCell ref="K16:M16"/>
    <mergeCell ref="P16:Q16"/>
    <mergeCell ref="E17:F17"/>
    <mergeCell ref="I17:J17"/>
    <mergeCell ref="K17:M17"/>
    <mergeCell ref="P17:Q17"/>
    <mergeCell ref="E14:F14"/>
    <mergeCell ref="I14:J14"/>
    <mergeCell ref="K14:M14"/>
    <mergeCell ref="P14:Q14"/>
    <mergeCell ref="E15:F15"/>
    <mergeCell ref="I15:J15"/>
    <mergeCell ref="K15:M15"/>
    <mergeCell ref="P15:Q15"/>
    <mergeCell ref="E12:F12"/>
    <mergeCell ref="I12:J12"/>
    <mergeCell ref="K12:M12"/>
    <mergeCell ref="P12:Q12"/>
    <mergeCell ref="E13:F13"/>
    <mergeCell ref="I13:J13"/>
    <mergeCell ref="K13:M13"/>
    <mergeCell ref="P13:Q13"/>
    <mergeCell ref="K10:M10"/>
    <mergeCell ref="P10:Q10"/>
    <mergeCell ref="E11:F11"/>
    <mergeCell ref="I11:J11"/>
    <mergeCell ref="K11:M11"/>
    <mergeCell ref="P11:Q11"/>
    <mergeCell ref="E9:F9"/>
    <mergeCell ref="I9:J9"/>
    <mergeCell ref="G3:G8"/>
    <mergeCell ref="H3:H8"/>
    <mergeCell ref="I3:J8"/>
    <mergeCell ref="E10:F10"/>
    <mergeCell ref="I10:J10"/>
    <mergeCell ref="E6:F8"/>
    <mergeCell ref="T3:T8"/>
    <mergeCell ref="S3:S8"/>
    <mergeCell ref="K6:N8"/>
    <mergeCell ref="O6:O8"/>
    <mergeCell ref="P6:Q8"/>
    <mergeCell ref="K3:Q5"/>
    <mergeCell ref="A1:A8"/>
    <mergeCell ref="B1:B8"/>
    <mergeCell ref="E1:F1"/>
    <mergeCell ref="G1:O1"/>
    <mergeCell ref="P1:T1"/>
    <mergeCell ref="E2:F2"/>
    <mergeCell ref="G2:N2"/>
    <mergeCell ref="O2:Q2"/>
    <mergeCell ref="R2:T2"/>
    <mergeCell ref="R3:R8"/>
  </mergeCells>
  <printOptions horizontalCentered="1"/>
  <pageMargins left="0.3937007874015748" right="0.3937007874015748" top="0.708661417322834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xl/worksheets/sheet9.xml><?xml version="1.0" encoding="utf-8"?>
<worksheet xmlns="http://schemas.openxmlformats.org/spreadsheetml/2006/main" xmlns:r="http://schemas.openxmlformats.org/officeDocument/2006/relationships">
  <dimension ref="A1:AJ27"/>
  <sheetViews>
    <sheetView zoomScale="80" zoomScaleNormal="80" zoomScalePageLayoutView="0" workbookViewId="0" topLeftCell="A1">
      <selection activeCell="B10" sqref="B10:S19"/>
    </sheetView>
  </sheetViews>
  <sheetFormatPr defaultColWidth="9.00390625" defaultRowHeight="13.5"/>
  <cols>
    <col min="1" max="1" width="3.50390625" style="1" bestFit="1" customWidth="1"/>
    <col min="2" max="2" width="2.625" style="1" bestFit="1" customWidth="1"/>
    <col min="3" max="3" width="16.125" style="1" customWidth="1"/>
    <col min="4" max="4" width="13.625" style="1" customWidth="1"/>
    <col min="5" max="5" width="3.625" style="1" customWidth="1"/>
    <col min="6" max="6" width="16.375" style="1" customWidth="1"/>
    <col min="7" max="8" width="3.125" style="1" customWidth="1"/>
    <col min="9" max="9" width="10.75390625" style="1" customWidth="1"/>
    <col min="10" max="10" width="2.625" style="1" customWidth="1"/>
    <col min="11" max="11" width="4.625" style="1" customWidth="1"/>
    <col min="12" max="12" width="12.625" style="1" customWidth="1"/>
    <col min="13" max="13" width="2.625" style="1" customWidth="1"/>
    <col min="14" max="14" width="4.625" style="1" customWidth="1"/>
    <col min="15" max="15" width="6.125" style="1" customWidth="1"/>
    <col min="16" max="16" width="10.625" style="1" customWidth="1"/>
    <col min="17" max="17" width="2.625" style="1" customWidth="1"/>
    <col min="18" max="19" width="4.125" style="1" customWidth="1"/>
    <col min="20" max="20" width="10.25390625" style="1" customWidth="1"/>
    <col min="21" max="21" width="15.125" style="1" customWidth="1"/>
    <col min="22" max="22" width="9.25390625" style="1" bestFit="1" customWidth="1"/>
    <col min="23" max="25" width="2.625" style="1" bestFit="1" customWidth="1"/>
    <col min="26" max="27" width="4.50390625" style="1" bestFit="1" customWidth="1"/>
    <col min="28" max="29" width="4.375" style="1" bestFit="1" customWidth="1"/>
    <col min="30" max="30" width="3.75390625" style="1" bestFit="1" customWidth="1"/>
    <col min="31" max="34" width="1.875" style="1" bestFit="1" customWidth="1"/>
    <col min="35" max="35" width="2.625" style="1" bestFit="1" customWidth="1"/>
    <col min="36" max="36" width="1.875" style="1" bestFit="1" customWidth="1"/>
    <col min="37" max="16384" width="9.00390625" style="1" customWidth="1"/>
  </cols>
  <sheetData>
    <row r="1" spans="1:20" ht="24" customHeight="1" thickTop="1">
      <c r="A1" s="184" t="s">
        <v>24</v>
      </c>
      <c r="B1" s="187" t="s">
        <v>26</v>
      </c>
      <c r="C1" s="24" t="s">
        <v>0</v>
      </c>
      <c r="D1" s="26" t="s">
        <v>1</v>
      </c>
      <c r="E1" s="139" t="s">
        <v>25</v>
      </c>
      <c r="F1" s="140"/>
      <c r="G1" s="248">
        <f>IF('Pagina 1'!G1="","",'Pagina 1'!G1)</f>
      </c>
      <c r="H1" s="249"/>
      <c r="I1" s="249"/>
      <c r="J1" s="249"/>
      <c r="K1" s="249"/>
      <c r="L1" s="249"/>
      <c r="M1" s="249"/>
      <c r="N1" s="249"/>
      <c r="O1" s="250"/>
      <c r="P1" s="150" t="s">
        <v>2</v>
      </c>
      <c r="Q1" s="151"/>
      <c r="R1" s="152"/>
      <c r="S1" s="152"/>
      <c r="T1" s="153"/>
    </row>
    <row r="2" spans="1:20" ht="24" customHeight="1">
      <c r="A2" s="185"/>
      <c r="B2" s="188"/>
      <c r="C2" s="25" t="s">
        <v>3</v>
      </c>
      <c r="D2" s="27">
        <v>462</v>
      </c>
      <c r="E2" s="141" t="s">
        <v>14</v>
      </c>
      <c r="F2" s="142"/>
      <c r="G2" s="154" t="str">
        <f>IF('Pagina 1'!G2="","",'Pagina 1'!G2)</f>
        <v>Macerata</v>
      </c>
      <c r="H2" s="155"/>
      <c r="I2" s="155"/>
      <c r="J2" s="155"/>
      <c r="K2" s="155"/>
      <c r="L2" s="155"/>
      <c r="M2" s="155"/>
      <c r="N2" s="156"/>
      <c r="O2" s="147" t="s">
        <v>35</v>
      </c>
      <c r="P2" s="148"/>
      <c r="Q2" s="149"/>
      <c r="R2" s="136">
        <f>IF(T10&lt;&gt;0,'Pagina 1'!R2,0)</f>
        <v>0</v>
      </c>
      <c r="S2" s="137"/>
      <c r="T2" s="138"/>
    </row>
    <row r="3" spans="1:20" ht="13.5" customHeight="1">
      <c r="A3" s="185"/>
      <c r="B3" s="188"/>
      <c r="C3" s="198" t="s">
        <v>5</v>
      </c>
      <c r="D3" s="192" t="s">
        <v>6</v>
      </c>
      <c r="E3" s="194" t="s">
        <v>7</v>
      </c>
      <c r="F3" s="195"/>
      <c r="G3" s="163" t="s">
        <v>8</v>
      </c>
      <c r="H3" s="163" t="s">
        <v>9</v>
      </c>
      <c r="I3" s="201" t="s">
        <v>10</v>
      </c>
      <c r="J3" s="202"/>
      <c r="K3" s="224" t="s">
        <v>41</v>
      </c>
      <c r="L3" s="225"/>
      <c r="M3" s="225"/>
      <c r="N3" s="225"/>
      <c r="O3" s="225"/>
      <c r="P3" s="225"/>
      <c r="Q3" s="226"/>
      <c r="R3" s="160" t="s">
        <v>89</v>
      </c>
      <c r="S3" s="160" t="s">
        <v>43</v>
      </c>
      <c r="T3" s="214" t="s">
        <v>11</v>
      </c>
    </row>
    <row r="4" spans="1:20" ht="13.5" customHeight="1">
      <c r="A4" s="185"/>
      <c r="B4" s="188"/>
      <c r="C4" s="199"/>
      <c r="D4" s="193"/>
      <c r="E4" s="196"/>
      <c r="F4" s="197"/>
      <c r="G4" s="163"/>
      <c r="H4" s="163"/>
      <c r="I4" s="203"/>
      <c r="J4" s="204"/>
      <c r="K4" s="227"/>
      <c r="L4" s="228"/>
      <c r="M4" s="228"/>
      <c r="N4" s="228"/>
      <c r="O4" s="228"/>
      <c r="P4" s="228"/>
      <c r="Q4" s="229"/>
      <c r="R4" s="161"/>
      <c r="S4" s="161"/>
      <c r="T4" s="215"/>
    </row>
    <row r="5" spans="1:20" ht="13.5" customHeight="1">
      <c r="A5" s="185"/>
      <c r="B5" s="188"/>
      <c r="C5" s="199"/>
      <c r="D5" s="193"/>
      <c r="E5" s="196"/>
      <c r="F5" s="197"/>
      <c r="G5" s="163"/>
      <c r="H5" s="163"/>
      <c r="I5" s="203"/>
      <c r="J5" s="204"/>
      <c r="K5" s="230"/>
      <c r="L5" s="231"/>
      <c r="M5" s="231"/>
      <c r="N5" s="231"/>
      <c r="O5" s="231"/>
      <c r="P5" s="231"/>
      <c r="Q5" s="232"/>
      <c r="R5" s="161"/>
      <c r="S5" s="161"/>
      <c r="T5" s="215"/>
    </row>
    <row r="6" spans="1:20" ht="13.5" customHeight="1">
      <c r="A6" s="185"/>
      <c r="B6" s="188"/>
      <c r="C6" s="199"/>
      <c r="D6" s="190">
        <f>IF(OR(Z7=1,Z8=1,AJ20&lt;&gt;0),"ATTENZIONE : ","")</f>
      </c>
      <c r="E6" s="217">
        <f>IF(Z7=1,"IL FOGLIO PRECEDENTE NON E' COMPLETO!",IF(Z8=1,"OCCORRE INSERIRE TUTTI I DATI RICHIESTI!",""))</f>
      </c>
      <c r="F6" s="218"/>
      <c r="G6" s="163"/>
      <c r="H6" s="163"/>
      <c r="I6" s="203"/>
      <c r="J6" s="204"/>
      <c r="K6" s="224" t="s">
        <v>42</v>
      </c>
      <c r="L6" s="225"/>
      <c r="M6" s="225"/>
      <c r="N6" s="226"/>
      <c r="O6" s="223" t="s">
        <v>13</v>
      </c>
      <c r="P6" s="224" t="s">
        <v>14</v>
      </c>
      <c r="Q6" s="226"/>
      <c r="R6" s="161"/>
      <c r="S6" s="161"/>
      <c r="T6" s="215"/>
    </row>
    <row r="7" spans="1:26" ht="13.5" customHeight="1">
      <c r="A7" s="185"/>
      <c r="B7" s="188"/>
      <c r="C7" s="199"/>
      <c r="D7" s="190"/>
      <c r="E7" s="217"/>
      <c r="F7" s="218"/>
      <c r="G7" s="163"/>
      <c r="H7" s="163"/>
      <c r="I7" s="203"/>
      <c r="J7" s="204"/>
      <c r="K7" s="227"/>
      <c r="L7" s="228"/>
      <c r="M7" s="228"/>
      <c r="N7" s="229"/>
      <c r="O7" s="223"/>
      <c r="P7" s="227"/>
      <c r="Q7" s="229"/>
      <c r="R7" s="161"/>
      <c r="S7" s="161"/>
      <c r="T7" s="215"/>
      <c r="Z7" s="1">
        <f>IF(AND(X20&gt;0,'Pagina 7'!X20&lt;&gt;10),1,0)</f>
        <v>0</v>
      </c>
    </row>
    <row r="8" spans="1:26" ht="11.25" customHeight="1">
      <c r="A8" s="186"/>
      <c r="B8" s="189"/>
      <c r="C8" s="200"/>
      <c r="D8" s="191"/>
      <c r="E8" s="219"/>
      <c r="F8" s="220"/>
      <c r="G8" s="163"/>
      <c r="H8" s="163"/>
      <c r="I8" s="205"/>
      <c r="J8" s="206"/>
      <c r="K8" s="230"/>
      <c r="L8" s="231"/>
      <c r="M8" s="231"/>
      <c r="N8" s="232"/>
      <c r="O8" s="223"/>
      <c r="P8" s="230"/>
      <c r="Q8" s="232"/>
      <c r="R8" s="162"/>
      <c r="S8" s="162"/>
      <c r="T8" s="216"/>
      <c r="Z8" s="1">
        <f>IF(AND('Pagina 7'!X20=10,AI20&lt;90,X20=10),1,0)</f>
        <v>0</v>
      </c>
    </row>
    <row r="9" spans="1:21" ht="30" customHeight="1">
      <c r="A9" s="8" t="s">
        <v>32</v>
      </c>
      <c r="B9" s="111" t="s">
        <v>18</v>
      </c>
      <c r="C9" s="96" t="s">
        <v>27</v>
      </c>
      <c r="D9" s="96" t="s">
        <v>28</v>
      </c>
      <c r="E9" s="207" t="s">
        <v>29</v>
      </c>
      <c r="F9" s="208"/>
      <c r="G9" s="97" t="s">
        <v>30</v>
      </c>
      <c r="H9" s="97" t="s">
        <v>17</v>
      </c>
      <c r="I9" s="209">
        <v>20492</v>
      </c>
      <c r="J9" s="210"/>
      <c r="K9" s="98" t="s">
        <v>12</v>
      </c>
      <c r="L9" s="99" t="s">
        <v>31</v>
      </c>
      <c r="M9" s="99"/>
      <c r="N9" s="100">
        <v>1</v>
      </c>
      <c r="O9" s="96">
        <v>62100</v>
      </c>
      <c r="P9" s="98" t="s">
        <v>4</v>
      </c>
      <c r="Q9" s="101"/>
      <c r="R9" s="102" t="s">
        <v>90</v>
      </c>
      <c r="S9" s="103"/>
      <c r="T9" s="5">
        <f>IF(AND(B9&lt;&gt;"A",B9&lt;&gt;"G",B9&lt;&gt;"P",B9&lt;&gt;"R",B9&lt;&gt;"S"),"",IF(AND(R9="S",OR(S9=1,S9=2,S9=3)),HLOOKUP(B9,$Y$23:$AD$27,S9+1),IF(R9="N",HLOOKUP(B9,$Y$23:$AD$27,2),"ERRORE")))</f>
        <v>20</v>
      </c>
      <c r="U9" s="1">
        <f>IF(T9/2&gt;0,"","scegli un TIPO di sconto")</f>
      </c>
    </row>
    <row r="10" spans="1:36" ht="34.5" customHeight="1">
      <c r="A10" s="4">
        <v>71</v>
      </c>
      <c r="B10" s="37"/>
      <c r="C10" s="46"/>
      <c r="D10" s="46"/>
      <c r="E10" s="128"/>
      <c r="F10" s="129"/>
      <c r="G10" s="39"/>
      <c r="H10" s="39"/>
      <c r="I10" s="130"/>
      <c r="J10" s="131"/>
      <c r="K10" s="128"/>
      <c r="L10" s="135"/>
      <c r="M10" s="129"/>
      <c r="N10" s="40"/>
      <c r="O10" s="38"/>
      <c r="P10" s="128"/>
      <c r="Q10" s="129"/>
      <c r="R10" s="78"/>
      <c r="S10" s="91"/>
      <c r="T10" s="61">
        <f>IF(AND(B10&lt;&gt;"A",B10&lt;&gt;"G",B10&lt;&gt;"P",B10&lt;&gt;"R",B10&lt;&gt;"S"),"",IF(AND(R10="S",OR(S10=1,S10=2,S10=3)),HLOOKUP(B10,$Y$23:$AD$27,S10+1),IF(R10="N",HLOOKUP(B10,$Y$23:$AD$27,2),"ERRORE")))</f>
      </c>
      <c r="U10" s="62">
        <f aca="true" t="shared" si="0" ref="U10:U19">IF(AND(B10="",T10="",AI10&lt;&gt;0),"Completa i dati!",IF(AND(B10&lt;&gt;"",T10=""),"Indica il settore: 'A', 'G', 'P', 'R', 'S'!",IF(OR(T(T10)="ERRORE",AND(R10="S",S10=1),S10&gt;3),"Verifica nucleo familiare!","")))</f>
      </c>
      <c r="V10" s="82">
        <f>IF(T10="","",T10)</f>
      </c>
      <c r="W10" s="1">
        <f>IF(T10&lt;&gt;"",A10,0)</f>
        <v>0</v>
      </c>
      <c r="X10" s="1">
        <f>IF(T10&lt;&gt;"",1,0)</f>
        <v>0</v>
      </c>
      <c r="Y10" s="1">
        <f>IF(C10&lt;&gt;"",1,0)</f>
        <v>0</v>
      </c>
      <c r="Z10" s="1">
        <f>IF(D10&lt;&gt;"",1,0)</f>
        <v>0</v>
      </c>
      <c r="AA10" s="1">
        <f>IF(E10&lt;&gt;"",1,0)</f>
        <v>0</v>
      </c>
      <c r="AC10" s="1">
        <f>IF(H10&lt;&gt;"",1,0)</f>
        <v>0</v>
      </c>
      <c r="AD10" s="1">
        <f>IF(I10&lt;&gt;"",1,0)</f>
        <v>0</v>
      </c>
      <c r="AE10" s="1">
        <f>IF(K10&lt;&gt;"",1,0)</f>
        <v>0</v>
      </c>
      <c r="AF10" s="1">
        <f>IF(N10&lt;&gt;"",1,0)</f>
        <v>0</v>
      </c>
      <c r="AG10" s="1">
        <f>IF(O10&lt;&gt;"",1,0)</f>
        <v>0</v>
      </c>
      <c r="AH10" s="1">
        <f>IF(P10&lt;&gt;"",1,0)</f>
        <v>0</v>
      </c>
      <c r="AI10" s="1">
        <f>SUM(Y10:AH10)</f>
        <v>0</v>
      </c>
      <c r="AJ10" s="1">
        <f>IF(U10&lt;&gt;"",1,0)</f>
        <v>0</v>
      </c>
    </row>
    <row r="11" spans="1:36" ht="34.5" customHeight="1">
      <c r="A11" s="2">
        <f aca="true" t="shared" si="1" ref="A11:A19">A10+1</f>
        <v>72</v>
      </c>
      <c r="B11" s="37"/>
      <c r="C11" s="46"/>
      <c r="D11" s="46"/>
      <c r="E11" s="128"/>
      <c r="F11" s="129"/>
      <c r="G11" s="39"/>
      <c r="H11" s="39"/>
      <c r="I11" s="130"/>
      <c r="J11" s="131"/>
      <c r="K11" s="128"/>
      <c r="L11" s="135"/>
      <c r="M11" s="129"/>
      <c r="N11" s="40"/>
      <c r="O11" s="38"/>
      <c r="P11" s="128"/>
      <c r="Q11" s="129"/>
      <c r="R11" s="78"/>
      <c r="S11" s="91"/>
      <c r="T11" s="61">
        <f>IF(AND(B11&lt;&gt;"A",B11&lt;&gt;"G",B11&lt;&gt;"P",B11&lt;&gt;"R",B11&lt;&gt;"S"),"",IF(AND(R11="S",OR(S11=1,S11=2,S11=3)),HLOOKUP(B11,$Y$23:$AD$27,S11+1),IF(R11="N",HLOOKUP(B11,$Y$23:$AD$27,2),"ERRORE")))</f>
      </c>
      <c r="U11" s="62">
        <f t="shared" si="0"/>
      </c>
      <c r="V11" s="82">
        <f>IF(T11="","",T11+V10)</f>
      </c>
      <c r="W11" s="1">
        <f aca="true" t="shared" si="2" ref="W11:W19">IF(T11&lt;&gt;"",A11,0)</f>
        <v>0</v>
      </c>
      <c r="X11" s="1">
        <f>IF(T11&lt;&gt;"",1,0)</f>
        <v>0</v>
      </c>
      <c r="Y11" s="1">
        <f aca="true" t="shared" si="3" ref="Y11:AA19">IF(C11&lt;&gt;"",1,0)</f>
        <v>0</v>
      </c>
      <c r="Z11" s="1">
        <f t="shared" si="3"/>
        <v>0</v>
      </c>
      <c r="AA11" s="1">
        <f t="shared" si="3"/>
        <v>0</v>
      </c>
      <c r="AC11" s="1">
        <f aca="true" t="shared" si="4" ref="AC11:AD19">IF(H11&lt;&gt;"",1,0)</f>
        <v>0</v>
      </c>
      <c r="AD11" s="1">
        <f t="shared" si="4"/>
        <v>0</v>
      </c>
      <c r="AE11" s="1">
        <f aca="true" t="shared" si="5" ref="AE11:AE19">IF(K11&lt;&gt;"",1,0)</f>
        <v>0</v>
      </c>
      <c r="AF11" s="1">
        <f aca="true" t="shared" si="6" ref="AF11:AH19">IF(N11&lt;&gt;"",1,0)</f>
        <v>0</v>
      </c>
      <c r="AG11" s="1">
        <f t="shared" si="6"/>
        <v>0</v>
      </c>
      <c r="AH11" s="1">
        <f t="shared" si="6"/>
        <v>0</v>
      </c>
      <c r="AI11" s="1">
        <f>SUM(Y11:AH11)</f>
        <v>0</v>
      </c>
      <c r="AJ11" s="1">
        <f aca="true" t="shared" si="7" ref="AJ11:AJ19">IF(U11&lt;&gt;"",1,0)</f>
        <v>0</v>
      </c>
    </row>
    <row r="12" spans="1:36" ht="34.5" customHeight="1">
      <c r="A12" s="2">
        <f t="shared" si="1"/>
        <v>73</v>
      </c>
      <c r="B12" s="37"/>
      <c r="C12" s="46"/>
      <c r="D12" s="46"/>
      <c r="E12" s="128"/>
      <c r="F12" s="129"/>
      <c r="G12" s="39"/>
      <c r="H12" s="39"/>
      <c r="I12" s="130"/>
      <c r="J12" s="131"/>
      <c r="K12" s="128"/>
      <c r="L12" s="135"/>
      <c r="M12" s="129"/>
      <c r="N12" s="40"/>
      <c r="O12" s="38"/>
      <c r="P12" s="128"/>
      <c r="Q12" s="129"/>
      <c r="R12" s="78"/>
      <c r="S12" s="91"/>
      <c r="T12" s="61">
        <f>IF(AND(B12&lt;&gt;"A",B12&lt;&gt;"G",B12&lt;&gt;"P",B12&lt;&gt;"R",B12&lt;&gt;"S"),"",IF(AND(R12="S",OR(S12=1,S12=2,S12=3)),HLOOKUP(B12,$Y$23:$AD$27,S12+1),IF(R12="N",HLOOKUP(B12,$Y$23:$AD$27,2),"ERRORE")))</f>
      </c>
      <c r="U12" s="62">
        <f t="shared" si="0"/>
      </c>
      <c r="V12" s="82">
        <f>IF(T12="","",T12+V11)</f>
      </c>
      <c r="W12" s="1">
        <f t="shared" si="2"/>
        <v>0</v>
      </c>
      <c r="X12" s="1">
        <f aca="true" t="shared" si="8" ref="X12:X19">IF(T12&lt;&gt;"",1,0)</f>
        <v>0</v>
      </c>
      <c r="Y12" s="1">
        <f t="shared" si="3"/>
        <v>0</v>
      </c>
      <c r="Z12" s="1">
        <f t="shared" si="3"/>
        <v>0</v>
      </c>
      <c r="AA12" s="1">
        <f t="shared" si="3"/>
        <v>0</v>
      </c>
      <c r="AC12" s="1">
        <f t="shared" si="4"/>
        <v>0</v>
      </c>
      <c r="AD12" s="1">
        <f t="shared" si="4"/>
        <v>0</v>
      </c>
      <c r="AE12" s="1">
        <f t="shared" si="5"/>
        <v>0</v>
      </c>
      <c r="AF12" s="1">
        <f t="shared" si="6"/>
        <v>0</v>
      </c>
      <c r="AG12" s="1">
        <f t="shared" si="6"/>
        <v>0</v>
      </c>
      <c r="AH12" s="1">
        <f t="shared" si="6"/>
        <v>0</v>
      </c>
      <c r="AI12" s="1">
        <f>SUM(Y12:AH12)</f>
        <v>0</v>
      </c>
      <c r="AJ12" s="1">
        <f t="shared" si="7"/>
        <v>0</v>
      </c>
    </row>
    <row r="13" spans="1:36" ht="34.5" customHeight="1">
      <c r="A13" s="2">
        <f t="shared" si="1"/>
        <v>74</v>
      </c>
      <c r="B13" s="37"/>
      <c r="C13" s="46"/>
      <c r="D13" s="46"/>
      <c r="E13" s="128"/>
      <c r="F13" s="129"/>
      <c r="G13" s="39"/>
      <c r="H13" s="39"/>
      <c r="I13" s="130"/>
      <c r="J13" s="131"/>
      <c r="K13" s="128"/>
      <c r="L13" s="135"/>
      <c r="M13" s="129"/>
      <c r="N13" s="40"/>
      <c r="O13" s="38"/>
      <c r="P13" s="128"/>
      <c r="Q13" s="129"/>
      <c r="R13" s="78"/>
      <c r="S13" s="91"/>
      <c r="T13" s="61">
        <f>IF(AND(B13&lt;&gt;"A",B13&lt;&gt;"G",B13&lt;&gt;"P",B13&lt;&gt;"R",B13&lt;&gt;"S"),"",IF(AND(R13="S",OR(S13=1,S13=2,S13=3)),HLOOKUP(B13,$Y$23:$AD$27,S13+1),IF(R13="N",HLOOKUP(B13,$Y$23:$AD$27,2),"ERRORE")))</f>
      </c>
      <c r="U13" s="62">
        <f t="shared" si="0"/>
      </c>
      <c r="V13" s="82">
        <f aca="true" t="shared" si="9" ref="V13:V19">IF(T13="","",T13+V12)</f>
      </c>
      <c r="W13" s="1">
        <f t="shared" si="2"/>
        <v>0</v>
      </c>
      <c r="X13" s="1">
        <f t="shared" si="8"/>
        <v>0</v>
      </c>
      <c r="Y13" s="1">
        <f t="shared" si="3"/>
        <v>0</v>
      </c>
      <c r="Z13" s="1">
        <f t="shared" si="3"/>
        <v>0</v>
      </c>
      <c r="AA13" s="1">
        <f t="shared" si="3"/>
        <v>0</v>
      </c>
      <c r="AC13" s="1">
        <f t="shared" si="4"/>
        <v>0</v>
      </c>
      <c r="AD13" s="1">
        <f t="shared" si="4"/>
        <v>0</v>
      </c>
      <c r="AE13" s="1">
        <f t="shared" si="5"/>
        <v>0</v>
      </c>
      <c r="AF13" s="1">
        <f t="shared" si="6"/>
        <v>0</v>
      </c>
      <c r="AG13" s="1">
        <f t="shared" si="6"/>
        <v>0</v>
      </c>
      <c r="AH13" s="1">
        <f t="shared" si="6"/>
        <v>0</v>
      </c>
      <c r="AI13" s="1">
        <f aca="true" t="shared" si="10" ref="AI13:AI19">SUM(Y13:AH13)</f>
        <v>0</v>
      </c>
      <c r="AJ13" s="1">
        <f t="shared" si="7"/>
        <v>0</v>
      </c>
    </row>
    <row r="14" spans="1:36" ht="34.5" customHeight="1">
      <c r="A14" s="2">
        <f t="shared" si="1"/>
        <v>75</v>
      </c>
      <c r="B14" s="37"/>
      <c r="C14" s="46"/>
      <c r="D14" s="46"/>
      <c r="E14" s="128"/>
      <c r="F14" s="129"/>
      <c r="G14" s="39"/>
      <c r="H14" s="39"/>
      <c r="I14" s="130"/>
      <c r="J14" s="131"/>
      <c r="K14" s="128"/>
      <c r="L14" s="135"/>
      <c r="M14" s="129"/>
      <c r="N14" s="40"/>
      <c r="O14" s="38"/>
      <c r="P14" s="128"/>
      <c r="Q14" s="129"/>
      <c r="R14" s="78"/>
      <c r="S14" s="91"/>
      <c r="T14" s="61">
        <f aca="true" t="shared" si="11" ref="T14:T19">IF(AND(B14&lt;&gt;"A",B14&lt;&gt;"G",B14&lt;&gt;"P",B14&lt;&gt;"R",B14&lt;&gt;"S"),"",IF(AND(R14="S",OR(S14=1,S14=2,S14=3)),HLOOKUP(B14,$Y$23:$AD$27,S14+1),IF(R14="N",HLOOKUP(B14,$Y$23:$AD$27,2),"ERRORE")))</f>
      </c>
      <c r="U14" s="62">
        <f t="shared" si="0"/>
      </c>
      <c r="V14" s="82">
        <f t="shared" si="9"/>
      </c>
      <c r="W14" s="1">
        <f t="shared" si="2"/>
        <v>0</v>
      </c>
      <c r="X14" s="1">
        <f t="shared" si="8"/>
        <v>0</v>
      </c>
      <c r="Y14" s="1">
        <f t="shared" si="3"/>
        <v>0</v>
      </c>
      <c r="Z14" s="1">
        <f t="shared" si="3"/>
        <v>0</v>
      </c>
      <c r="AA14" s="1">
        <f t="shared" si="3"/>
        <v>0</v>
      </c>
      <c r="AC14" s="1">
        <f t="shared" si="4"/>
        <v>0</v>
      </c>
      <c r="AD14" s="1">
        <f t="shared" si="4"/>
        <v>0</v>
      </c>
      <c r="AE14" s="1">
        <f t="shared" si="5"/>
        <v>0</v>
      </c>
      <c r="AF14" s="1">
        <f t="shared" si="6"/>
        <v>0</v>
      </c>
      <c r="AG14" s="1">
        <f t="shared" si="6"/>
        <v>0</v>
      </c>
      <c r="AH14" s="1">
        <f t="shared" si="6"/>
        <v>0</v>
      </c>
      <c r="AI14" s="1">
        <f t="shared" si="10"/>
        <v>0</v>
      </c>
      <c r="AJ14" s="1">
        <f t="shared" si="7"/>
        <v>0</v>
      </c>
    </row>
    <row r="15" spans="1:36" ht="34.5" customHeight="1">
      <c r="A15" s="2">
        <f t="shared" si="1"/>
        <v>76</v>
      </c>
      <c r="B15" s="37"/>
      <c r="C15" s="46"/>
      <c r="D15" s="46"/>
      <c r="E15" s="128"/>
      <c r="F15" s="129"/>
      <c r="G15" s="39"/>
      <c r="H15" s="39"/>
      <c r="I15" s="130"/>
      <c r="J15" s="131"/>
      <c r="K15" s="128"/>
      <c r="L15" s="135"/>
      <c r="M15" s="129"/>
      <c r="N15" s="40"/>
      <c r="O15" s="38"/>
      <c r="P15" s="128"/>
      <c r="Q15" s="129"/>
      <c r="R15" s="78"/>
      <c r="S15" s="91"/>
      <c r="T15" s="61">
        <f t="shared" si="11"/>
      </c>
      <c r="U15" s="62">
        <f t="shared" si="0"/>
      </c>
      <c r="V15" s="82">
        <f t="shared" si="9"/>
      </c>
      <c r="W15" s="1">
        <f t="shared" si="2"/>
        <v>0</v>
      </c>
      <c r="X15" s="1">
        <f t="shared" si="8"/>
        <v>0</v>
      </c>
      <c r="Y15" s="1">
        <f t="shared" si="3"/>
        <v>0</v>
      </c>
      <c r="Z15" s="1">
        <f t="shared" si="3"/>
        <v>0</v>
      </c>
      <c r="AA15" s="1">
        <f t="shared" si="3"/>
        <v>0</v>
      </c>
      <c r="AC15" s="1">
        <f t="shared" si="4"/>
        <v>0</v>
      </c>
      <c r="AD15" s="1">
        <f t="shared" si="4"/>
        <v>0</v>
      </c>
      <c r="AE15" s="1">
        <f t="shared" si="5"/>
        <v>0</v>
      </c>
      <c r="AF15" s="1">
        <f t="shared" si="6"/>
        <v>0</v>
      </c>
      <c r="AG15" s="1">
        <f t="shared" si="6"/>
        <v>0</v>
      </c>
      <c r="AH15" s="1">
        <f t="shared" si="6"/>
        <v>0</v>
      </c>
      <c r="AI15" s="1">
        <f t="shared" si="10"/>
        <v>0</v>
      </c>
      <c r="AJ15" s="1">
        <f t="shared" si="7"/>
        <v>0</v>
      </c>
    </row>
    <row r="16" spans="1:36" ht="34.5" customHeight="1">
      <c r="A16" s="2">
        <f t="shared" si="1"/>
        <v>77</v>
      </c>
      <c r="B16" s="37"/>
      <c r="C16" s="46"/>
      <c r="D16" s="46"/>
      <c r="E16" s="128"/>
      <c r="F16" s="129"/>
      <c r="G16" s="39"/>
      <c r="H16" s="39"/>
      <c r="I16" s="130"/>
      <c r="J16" s="131"/>
      <c r="K16" s="128"/>
      <c r="L16" s="135"/>
      <c r="M16" s="129"/>
      <c r="N16" s="40"/>
      <c r="O16" s="38"/>
      <c r="P16" s="128"/>
      <c r="Q16" s="129"/>
      <c r="R16" s="78"/>
      <c r="S16" s="91"/>
      <c r="T16" s="61">
        <f t="shared" si="11"/>
      </c>
      <c r="U16" s="62">
        <f t="shared" si="0"/>
      </c>
      <c r="V16" s="82">
        <f t="shared" si="9"/>
      </c>
      <c r="W16" s="1">
        <f t="shared" si="2"/>
        <v>0</v>
      </c>
      <c r="X16" s="1">
        <f t="shared" si="8"/>
        <v>0</v>
      </c>
      <c r="Y16" s="1">
        <f t="shared" si="3"/>
        <v>0</v>
      </c>
      <c r="Z16" s="1">
        <f t="shared" si="3"/>
        <v>0</v>
      </c>
      <c r="AA16" s="1">
        <f t="shared" si="3"/>
        <v>0</v>
      </c>
      <c r="AC16" s="1">
        <f t="shared" si="4"/>
        <v>0</v>
      </c>
      <c r="AD16" s="1">
        <f t="shared" si="4"/>
        <v>0</v>
      </c>
      <c r="AE16" s="1">
        <f t="shared" si="5"/>
        <v>0</v>
      </c>
      <c r="AF16" s="1">
        <f t="shared" si="6"/>
        <v>0</v>
      </c>
      <c r="AG16" s="1">
        <f t="shared" si="6"/>
        <v>0</v>
      </c>
      <c r="AH16" s="1">
        <f t="shared" si="6"/>
        <v>0</v>
      </c>
      <c r="AI16" s="1">
        <f t="shared" si="10"/>
        <v>0</v>
      </c>
      <c r="AJ16" s="1">
        <f t="shared" si="7"/>
        <v>0</v>
      </c>
    </row>
    <row r="17" spans="1:36" ht="34.5" customHeight="1">
      <c r="A17" s="2">
        <f t="shared" si="1"/>
        <v>78</v>
      </c>
      <c r="B17" s="37"/>
      <c r="C17" s="46"/>
      <c r="D17" s="46"/>
      <c r="E17" s="128"/>
      <c r="F17" s="129"/>
      <c r="G17" s="39"/>
      <c r="H17" s="39"/>
      <c r="I17" s="130"/>
      <c r="J17" s="131"/>
      <c r="K17" s="128"/>
      <c r="L17" s="135"/>
      <c r="M17" s="129"/>
      <c r="N17" s="40"/>
      <c r="O17" s="38"/>
      <c r="P17" s="128"/>
      <c r="Q17" s="129"/>
      <c r="R17" s="78"/>
      <c r="S17" s="91"/>
      <c r="T17" s="61">
        <f t="shared" si="11"/>
      </c>
      <c r="U17" s="62">
        <f t="shared" si="0"/>
      </c>
      <c r="V17" s="82">
        <f t="shared" si="9"/>
      </c>
      <c r="W17" s="1">
        <f t="shared" si="2"/>
        <v>0</v>
      </c>
      <c r="X17" s="1">
        <f t="shared" si="8"/>
        <v>0</v>
      </c>
      <c r="Y17" s="1">
        <f t="shared" si="3"/>
        <v>0</v>
      </c>
      <c r="Z17" s="1">
        <f t="shared" si="3"/>
        <v>0</v>
      </c>
      <c r="AA17" s="1">
        <f t="shared" si="3"/>
        <v>0</v>
      </c>
      <c r="AC17" s="1">
        <f t="shared" si="4"/>
        <v>0</v>
      </c>
      <c r="AD17" s="1">
        <f t="shared" si="4"/>
        <v>0</v>
      </c>
      <c r="AE17" s="1">
        <f t="shared" si="5"/>
        <v>0</v>
      </c>
      <c r="AF17" s="1">
        <f t="shared" si="6"/>
        <v>0</v>
      </c>
      <c r="AG17" s="1">
        <f t="shared" si="6"/>
        <v>0</v>
      </c>
      <c r="AH17" s="1">
        <f t="shared" si="6"/>
        <v>0</v>
      </c>
      <c r="AI17" s="1">
        <f t="shared" si="10"/>
        <v>0</v>
      </c>
      <c r="AJ17" s="1">
        <f t="shared" si="7"/>
        <v>0</v>
      </c>
    </row>
    <row r="18" spans="1:36" ht="34.5" customHeight="1">
      <c r="A18" s="2">
        <f t="shared" si="1"/>
        <v>79</v>
      </c>
      <c r="B18" s="37"/>
      <c r="C18" s="46"/>
      <c r="D18" s="46"/>
      <c r="E18" s="128"/>
      <c r="F18" s="129"/>
      <c r="G18" s="39"/>
      <c r="H18" s="39"/>
      <c r="I18" s="130"/>
      <c r="J18" s="131"/>
      <c r="K18" s="128"/>
      <c r="L18" s="135"/>
      <c r="M18" s="129"/>
      <c r="N18" s="40"/>
      <c r="O18" s="38"/>
      <c r="P18" s="128"/>
      <c r="Q18" s="129"/>
      <c r="R18" s="78"/>
      <c r="S18" s="91"/>
      <c r="T18" s="61">
        <f t="shared" si="11"/>
      </c>
      <c r="U18" s="62">
        <f t="shared" si="0"/>
      </c>
      <c r="V18" s="82">
        <f t="shared" si="9"/>
      </c>
      <c r="W18" s="1">
        <f t="shared" si="2"/>
        <v>0</v>
      </c>
      <c r="X18" s="1">
        <f t="shared" si="8"/>
        <v>0</v>
      </c>
      <c r="Y18" s="1">
        <f t="shared" si="3"/>
        <v>0</v>
      </c>
      <c r="Z18" s="1">
        <f t="shared" si="3"/>
        <v>0</v>
      </c>
      <c r="AA18" s="1">
        <f t="shared" si="3"/>
        <v>0</v>
      </c>
      <c r="AC18" s="1">
        <f t="shared" si="4"/>
        <v>0</v>
      </c>
      <c r="AD18" s="1">
        <f t="shared" si="4"/>
        <v>0</v>
      </c>
      <c r="AE18" s="1">
        <f t="shared" si="5"/>
        <v>0</v>
      </c>
      <c r="AF18" s="1">
        <f t="shared" si="6"/>
        <v>0</v>
      </c>
      <c r="AG18" s="1">
        <f t="shared" si="6"/>
        <v>0</v>
      </c>
      <c r="AH18" s="1">
        <f t="shared" si="6"/>
        <v>0</v>
      </c>
      <c r="AI18" s="1">
        <f t="shared" si="10"/>
        <v>0</v>
      </c>
      <c r="AJ18" s="1">
        <f t="shared" si="7"/>
        <v>0</v>
      </c>
    </row>
    <row r="19" spans="1:36" ht="34.5" customHeight="1" thickBot="1">
      <c r="A19" s="7">
        <f t="shared" si="1"/>
        <v>80</v>
      </c>
      <c r="B19" s="37"/>
      <c r="C19" s="46"/>
      <c r="D19" s="46"/>
      <c r="E19" s="128"/>
      <c r="F19" s="129"/>
      <c r="G19" s="39"/>
      <c r="H19" s="39"/>
      <c r="I19" s="130"/>
      <c r="J19" s="131"/>
      <c r="K19" s="128"/>
      <c r="L19" s="135"/>
      <c r="M19" s="129"/>
      <c r="N19" s="40"/>
      <c r="O19" s="38"/>
      <c r="P19" s="128"/>
      <c r="Q19" s="129"/>
      <c r="R19" s="78"/>
      <c r="S19" s="91"/>
      <c r="T19" s="61">
        <f t="shared" si="11"/>
      </c>
      <c r="U19" s="62">
        <f t="shared" si="0"/>
      </c>
      <c r="V19" s="82">
        <f t="shared" si="9"/>
      </c>
      <c r="W19" s="1">
        <f t="shared" si="2"/>
        <v>0</v>
      </c>
      <c r="X19" s="1">
        <f t="shared" si="8"/>
        <v>0</v>
      </c>
      <c r="Y19" s="1">
        <f t="shared" si="3"/>
        <v>0</v>
      </c>
      <c r="Z19" s="1">
        <f t="shared" si="3"/>
        <v>0</v>
      </c>
      <c r="AA19" s="1">
        <f t="shared" si="3"/>
        <v>0</v>
      </c>
      <c r="AC19" s="1">
        <f t="shared" si="4"/>
        <v>0</v>
      </c>
      <c r="AD19" s="1">
        <f t="shared" si="4"/>
        <v>0</v>
      </c>
      <c r="AE19" s="1">
        <f t="shared" si="5"/>
        <v>0</v>
      </c>
      <c r="AF19" s="1">
        <f t="shared" si="6"/>
        <v>0</v>
      </c>
      <c r="AG19" s="1">
        <f t="shared" si="6"/>
        <v>0</v>
      </c>
      <c r="AH19" s="1">
        <f t="shared" si="6"/>
        <v>0</v>
      </c>
      <c r="AI19" s="1">
        <f t="shared" si="10"/>
        <v>0</v>
      </c>
      <c r="AJ19" s="1">
        <f t="shared" si="7"/>
        <v>0</v>
      </c>
    </row>
    <row r="20" spans="1:36" ht="14.25" customHeight="1" thickTop="1">
      <c r="A20" s="168" t="s">
        <v>19</v>
      </c>
      <c r="B20" s="164" t="s">
        <v>20</v>
      </c>
      <c r="C20" s="165"/>
      <c r="D20" s="182" t="s">
        <v>34</v>
      </c>
      <c r="E20" s="145" t="s">
        <v>94</v>
      </c>
      <c r="F20" s="146"/>
      <c r="G20" s="177">
        <v>0.15</v>
      </c>
      <c r="H20" s="178"/>
      <c r="I20" s="145" t="s">
        <v>93</v>
      </c>
      <c r="J20" s="146"/>
      <c r="K20" s="17">
        <v>0.22</v>
      </c>
      <c r="L20" s="145" t="s">
        <v>92</v>
      </c>
      <c r="M20" s="146"/>
      <c r="N20" s="17"/>
      <c r="O20" s="221"/>
      <c r="P20" s="221"/>
      <c r="Q20" s="222"/>
      <c r="R20" s="56" t="s">
        <v>109</v>
      </c>
      <c r="S20" s="92"/>
      <c r="T20" s="57">
        <f>SUM(T10:T19)</f>
        <v>0</v>
      </c>
      <c r="X20" s="1">
        <f>SUM(X10:X19)</f>
        <v>0</v>
      </c>
      <c r="Y20" s="1">
        <f aca="true" t="shared" si="12" ref="Y20:AH20">SUM(Y10:Y19)</f>
        <v>0</v>
      </c>
      <c r="Z20" s="1">
        <f t="shared" si="12"/>
        <v>0</v>
      </c>
      <c r="AA20" s="1">
        <f t="shared" si="12"/>
        <v>0</v>
      </c>
      <c r="AB20" s="1">
        <f t="shared" si="12"/>
        <v>0</v>
      </c>
      <c r="AC20" s="1">
        <f t="shared" si="12"/>
        <v>0</v>
      </c>
      <c r="AD20" s="1">
        <f t="shared" si="12"/>
        <v>0</v>
      </c>
      <c r="AE20" s="1">
        <f t="shared" si="12"/>
        <v>0</v>
      </c>
      <c r="AF20" s="1">
        <f t="shared" si="12"/>
        <v>0</v>
      </c>
      <c r="AG20" s="1">
        <f t="shared" si="12"/>
        <v>0</v>
      </c>
      <c r="AH20" s="1">
        <f t="shared" si="12"/>
        <v>0</v>
      </c>
      <c r="AI20" s="1">
        <f>SUM(Y20:AH20)</f>
        <v>0</v>
      </c>
      <c r="AJ20" s="1">
        <f>SUM(AJ10:AJ19)</f>
        <v>0</v>
      </c>
    </row>
    <row r="21" spans="1:20" ht="14.25" customHeight="1">
      <c r="A21" s="169"/>
      <c r="B21" s="166"/>
      <c r="C21" s="167"/>
      <c r="D21" s="183"/>
      <c r="E21" s="175" t="s">
        <v>44</v>
      </c>
      <c r="F21" s="176"/>
      <c r="G21" s="173" t="s">
        <v>45</v>
      </c>
      <c r="H21" s="174"/>
      <c r="I21" s="213"/>
      <c r="J21" s="28">
        <v>2</v>
      </c>
      <c r="K21" s="173" t="s">
        <v>40</v>
      </c>
      <c r="L21" s="174"/>
      <c r="M21" s="28">
        <v>3</v>
      </c>
      <c r="N21" s="239" t="s">
        <v>112</v>
      </c>
      <c r="O21" s="240"/>
      <c r="P21" s="240"/>
      <c r="Q21" s="241"/>
      <c r="R21" s="233" t="s">
        <v>108</v>
      </c>
      <c r="S21" s="234"/>
      <c r="T21" s="211">
        <f>'Pagina 7'!T21+'Pagina 8'!T20</f>
        <v>0</v>
      </c>
    </row>
    <row r="22" spans="1:20" ht="14.25" customHeight="1">
      <c r="A22" s="169"/>
      <c r="B22" s="18" t="s">
        <v>88</v>
      </c>
      <c r="C22" s="19" t="s">
        <v>67</v>
      </c>
      <c r="D22" s="87">
        <f>'Pagina 1'!D22</f>
        <v>8</v>
      </c>
      <c r="E22" s="132">
        <v>8</v>
      </c>
      <c r="F22" s="133"/>
      <c r="G22" s="132">
        <f>ROUND(E22*(1-$G$20),2)</f>
        <v>6.8</v>
      </c>
      <c r="H22" s="134"/>
      <c r="I22" s="134"/>
      <c r="J22" s="88"/>
      <c r="K22" s="132">
        <v>0</v>
      </c>
      <c r="L22" s="134"/>
      <c r="M22" s="88"/>
      <c r="N22" s="242"/>
      <c r="O22" s="243"/>
      <c r="P22" s="243"/>
      <c r="Q22" s="244"/>
      <c r="R22" s="235"/>
      <c r="S22" s="236"/>
      <c r="T22" s="211"/>
    </row>
    <row r="23" spans="1:30" ht="14.25" customHeight="1">
      <c r="A23" s="169"/>
      <c r="B23" s="18" t="s">
        <v>16</v>
      </c>
      <c r="C23" s="19" t="s">
        <v>66</v>
      </c>
      <c r="D23" s="87">
        <f>'Pagina 1'!D23</f>
        <v>12</v>
      </c>
      <c r="E23" s="132">
        <f>D23</f>
        <v>12</v>
      </c>
      <c r="F23" s="133"/>
      <c r="G23" s="132">
        <f>ROUND(E23*(1-$G$20),2)</f>
        <v>10.2</v>
      </c>
      <c r="H23" s="134"/>
      <c r="I23" s="134"/>
      <c r="J23" s="88"/>
      <c r="K23" s="132">
        <v>0</v>
      </c>
      <c r="L23" s="134"/>
      <c r="M23" s="88"/>
      <c r="N23" s="242"/>
      <c r="O23" s="243"/>
      <c r="P23" s="243"/>
      <c r="Q23" s="244"/>
      <c r="R23" s="237"/>
      <c r="S23" s="238"/>
      <c r="T23" s="212"/>
      <c r="Y23" s="1">
        <v>0</v>
      </c>
      <c r="Z23" s="1" t="s">
        <v>15</v>
      </c>
      <c r="AA23" s="1" t="s">
        <v>18</v>
      </c>
      <c r="AB23" s="1" t="s">
        <v>102</v>
      </c>
      <c r="AC23" s="1" t="s">
        <v>16</v>
      </c>
      <c r="AD23" s="1" t="s">
        <v>88</v>
      </c>
    </row>
    <row r="24" spans="1:30" ht="14.25" customHeight="1">
      <c r="A24" s="169"/>
      <c r="B24" s="23" t="s">
        <v>102</v>
      </c>
      <c r="C24" s="19" t="s">
        <v>21</v>
      </c>
      <c r="D24" s="87">
        <f>'Pagina 1'!D24</f>
        <v>15</v>
      </c>
      <c r="E24" s="132">
        <f>D24</f>
        <v>15</v>
      </c>
      <c r="F24" s="133"/>
      <c r="G24" s="132">
        <f>ROUND(E24*(1-$G$20),2)</f>
        <v>12.75</v>
      </c>
      <c r="H24" s="134"/>
      <c r="I24" s="134"/>
      <c r="J24" s="88"/>
      <c r="K24" s="144">
        <v>0</v>
      </c>
      <c r="L24" s="132"/>
      <c r="M24" s="88"/>
      <c r="N24" s="242"/>
      <c r="O24" s="243"/>
      <c r="P24" s="243"/>
      <c r="Q24" s="244"/>
      <c r="R24" s="30" t="s">
        <v>110</v>
      </c>
      <c r="S24" s="93"/>
      <c r="T24" s="54">
        <f>IF(C10&lt;&gt;"","8","")</f>
      </c>
      <c r="Y24" s="1">
        <v>1</v>
      </c>
      <c r="Z24" s="29">
        <f>D26</f>
        <v>25</v>
      </c>
      <c r="AA24" s="29">
        <f>D25</f>
        <v>20</v>
      </c>
      <c r="AB24" s="29">
        <f>D24</f>
        <v>15</v>
      </c>
      <c r="AC24" s="29">
        <f>D23</f>
        <v>12</v>
      </c>
      <c r="AD24" s="29">
        <f>D22</f>
        <v>8</v>
      </c>
    </row>
    <row r="25" spans="1:30" ht="14.25" customHeight="1">
      <c r="A25" s="169"/>
      <c r="B25" s="23" t="s">
        <v>18</v>
      </c>
      <c r="C25" s="19" t="s">
        <v>22</v>
      </c>
      <c r="D25" s="87">
        <f>'Pagina 1'!D25</f>
        <v>20</v>
      </c>
      <c r="E25" s="132">
        <f>D25</f>
        <v>20</v>
      </c>
      <c r="F25" s="133"/>
      <c r="G25" s="132">
        <f>ROUND(E25*(1-$G$20),2)</f>
        <v>17</v>
      </c>
      <c r="H25" s="134"/>
      <c r="I25" s="134"/>
      <c r="J25" s="88"/>
      <c r="K25" s="144">
        <v>0</v>
      </c>
      <c r="L25" s="132"/>
      <c r="M25" s="88"/>
      <c r="N25" s="242"/>
      <c r="O25" s="243"/>
      <c r="P25" s="243"/>
      <c r="Q25" s="244"/>
      <c r="R25" s="3" t="s">
        <v>91</v>
      </c>
      <c r="S25" s="94"/>
      <c r="T25" s="6"/>
      <c r="Y25" s="1">
        <v>2</v>
      </c>
      <c r="Z25" s="29">
        <f>G26</f>
        <v>21.25</v>
      </c>
      <c r="AA25" s="29">
        <f>G25</f>
        <v>17</v>
      </c>
      <c r="AB25" s="29">
        <f>G24</f>
        <v>12.75</v>
      </c>
      <c r="AC25" s="29">
        <f>G23</f>
        <v>10.2</v>
      </c>
      <c r="AD25" s="29">
        <f>G22</f>
        <v>6.8</v>
      </c>
    </row>
    <row r="26" spans="1:30" ht="14.25" customHeight="1">
      <c r="A26" s="169"/>
      <c r="B26" s="23" t="s">
        <v>15</v>
      </c>
      <c r="C26" s="19" t="s">
        <v>23</v>
      </c>
      <c r="D26" s="87">
        <f>'Pagina 1'!D26</f>
        <v>25</v>
      </c>
      <c r="E26" s="132">
        <f>D26</f>
        <v>25</v>
      </c>
      <c r="F26" s="133"/>
      <c r="G26" s="132">
        <f>ROUND(E26*(1-$G$20),2)</f>
        <v>21.25</v>
      </c>
      <c r="H26" s="134"/>
      <c r="I26" s="134"/>
      <c r="J26" s="88"/>
      <c r="K26" s="144">
        <v>0</v>
      </c>
      <c r="L26" s="132"/>
      <c r="M26" s="88"/>
      <c r="N26" s="245"/>
      <c r="O26" s="246"/>
      <c r="P26" s="246"/>
      <c r="Q26" s="247"/>
      <c r="R26" s="3" t="s">
        <v>111</v>
      </c>
      <c r="S26" s="94"/>
      <c r="T26" s="112">
        <f>IF(W10=0,"",IF('Pagina 9'!T26="",T24,'Pagina 9'!T26))</f>
      </c>
      <c r="Y26" s="1">
        <v>3</v>
      </c>
      <c r="Z26" s="29">
        <f>K26</f>
        <v>0</v>
      </c>
      <c r="AA26" s="29">
        <f>K25</f>
        <v>0</v>
      </c>
      <c r="AB26" s="29">
        <f>K24</f>
        <v>0</v>
      </c>
      <c r="AC26" s="29">
        <f>K23</f>
        <v>0</v>
      </c>
      <c r="AD26" s="29">
        <f>K22</f>
        <v>0</v>
      </c>
    </row>
    <row r="27" spans="1:30" ht="14.25" customHeight="1" thickBot="1">
      <c r="A27" s="170"/>
      <c r="B27" s="179" t="s">
        <v>50</v>
      </c>
      <c r="C27" s="180"/>
      <c r="D27" s="181"/>
      <c r="E27" s="171" t="str">
        <f>'Pagina 1'!E27:F27</f>
        <v>sotto i 30 aderenti</v>
      </c>
      <c r="F27" s="172"/>
      <c r="G27" s="143">
        <f>'Pagina 1'!G27:I27</f>
        <v>50</v>
      </c>
      <c r="H27" s="143"/>
      <c r="I27" s="143"/>
      <c r="J27" s="48"/>
      <c r="K27" s="171" t="str">
        <f>'Pagina 1'!K27:M27</f>
        <v>sopra i 30 aderenti</v>
      </c>
      <c r="L27" s="172"/>
      <c r="M27" s="172"/>
      <c r="N27" s="143">
        <f>'Pagina 1'!N27:P27</f>
        <v>100</v>
      </c>
      <c r="O27" s="143"/>
      <c r="P27" s="143"/>
      <c r="Q27" s="49"/>
      <c r="R27" s="31"/>
      <c r="S27" s="95"/>
      <c r="T27" s="32"/>
      <c r="Y27" s="1">
        <v>4</v>
      </c>
      <c r="Z27" s="29">
        <f>N26</f>
        <v>0</v>
      </c>
      <c r="AA27" s="29">
        <f>N25</f>
        <v>0</v>
      </c>
      <c r="AB27" s="29">
        <f>N24</f>
        <v>0</v>
      </c>
      <c r="AC27" s="29">
        <f>N23</f>
        <v>0</v>
      </c>
      <c r="AD27" s="29">
        <f>N22</f>
        <v>0</v>
      </c>
    </row>
    <row r="28" ht="12" thickTop="1"/>
  </sheetData>
  <sheetProtection sheet="1" objects="1" scenarios="1" selectLockedCells="1"/>
  <mergeCells count="100">
    <mergeCell ref="D3:D5"/>
    <mergeCell ref="E3:F5"/>
    <mergeCell ref="E18:F18"/>
    <mergeCell ref="I18:J18"/>
    <mergeCell ref="K18:M18"/>
    <mergeCell ref="B27:D27"/>
    <mergeCell ref="E27:F27"/>
    <mergeCell ref="G27:I27"/>
    <mergeCell ref="K27:M27"/>
    <mergeCell ref="N27:P27"/>
    <mergeCell ref="N21:Q26"/>
    <mergeCell ref="E25:F25"/>
    <mergeCell ref="G25:I25"/>
    <mergeCell ref="K25:L25"/>
    <mergeCell ref="E22:F22"/>
    <mergeCell ref="G22:I22"/>
    <mergeCell ref="K22:L22"/>
    <mergeCell ref="K26:L26"/>
    <mergeCell ref="K24:L24"/>
    <mergeCell ref="T21:T23"/>
    <mergeCell ref="E23:F23"/>
    <mergeCell ref="G23:I23"/>
    <mergeCell ref="K23:L23"/>
    <mergeCell ref="L20:M20"/>
    <mergeCell ref="O20:Q20"/>
    <mergeCell ref="E21:F21"/>
    <mergeCell ref="G21:I21"/>
    <mergeCell ref="K21:L21"/>
    <mergeCell ref="R21:S23"/>
    <mergeCell ref="A20:A27"/>
    <mergeCell ref="B20:C21"/>
    <mergeCell ref="D20:D21"/>
    <mergeCell ref="E20:F20"/>
    <mergeCell ref="G20:H20"/>
    <mergeCell ref="I20:J20"/>
    <mergeCell ref="E24:F24"/>
    <mergeCell ref="G24:I24"/>
    <mergeCell ref="E26:F26"/>
    <mergeCell ref="G26:I26"/>
    <mergeCell ref="P18:Q18"/>
    <mergeCell ref="E19:F19"/>
    <mergeCell ref="I19:J19"/>
    <mergeCell ref="K19:M19"/>
    <mergeCell ref="P19:Q19"/>
    <mergeCell ref="E16:F16"/>
    <mergeCell ref="I16:J16"/>
    <mergeCell ref="K16:M16"/>
    <mergeCell ref="P16:Q16"/>
    <mergeCell ref="E17:F17"/>
    <mergeCell ref="I17:J17"/>
    <mergeCell ref="K17:M17"/>
    <mergeCell ref="P17:Q17"/>
    <mergeCell ref="E14:F14"/>
    <mergeCell ref="I14:J14"/>
    <mergeCell ref="K14:M14"/>
    <mergeCell ref="P14:Q14"/>
    <mergeCell ref="E15:F15"/>
    <mergeCell ref="I15:J15"/>
    <mergeCell ref="K15:M15"/>
    <mergeCell ref="P15:Q15"/>
    <mergeCell ref="E12:F12"/>
    <mergeCell ref="I12:J12"/>
    <mergeCell ref="K12:M12"/>
    <mergeCell ref="P12:Q12"/>
    <mergeCell ref="E13:F13"/>
    <mergeCell ref="I13:J13"/>
    <mergeCell ref="K13:M13"/>
    <mergeCell ref="P13:Q13"/>
    <mergeCell ref="K10:M10"/>
    <mergeCell ref="P10:Q10"/>
    <mergeCell ref="E11:F11"/>
    <mergeCell ref="I11:J11"/>
    <mergeCell ref="K11:M11"/>
    <mergeCell ref="P11:Q11"/>
    <mergeCell ref="E9:F9"/>
    <mergeCell ref="I9:J9"/>
    <mergeCell ref="G3:G8"/>
    <mergeCell ref="H3:H8"/>
    <mergeCell ref="I3:J8"/>
    <mergeCell ref="E10:F10"/>
    <mergeCell ref="I10:J10"/>
    <mergeCell ref="E6:F8"/>
    <mergeCell ref="A1:A8"/>
    <mergeCell ref="B1:B8"/>
    <mergeCell ref="E1:F1"/>
    <mergeCell ref="G1:O1"/>
    <mergeCell ref="P1:T1"/>
    <mergeCell ref="E2:F2"/>
    <mergeCell ref="C3:C8"/>
    <mergeCell ref="S3:S8"/>
    <mergeCell ref="D6:D8"/>
    <mergeCell ref="K6:N8"/>
    <mergeCell ref="G2:N2"/>
    <mergeCell ref="O2:Q2"/>
    <mergeCell ref="R2:T2"/>
    <mergeCell ref="R3:R8"/>
    <mergeCell ref="T3:T8"/>
    <mergeCell ref="K3:Q5"/>
    <mergeCell ref="O6:O8"/>
    <mergeCell ref="P6:Q8"/>
  </mergeCells>
  <printOptions horizontalCentered="1"/>
  <pageMargins left="0.3937007874015748" right="0.3937007874015748" top="0.7874015748031497" bottom="0.5905511811023623" header="0.3937007874015748" footer="0.3937007874015748"/>
  <pageSetup horizontalDpi="300" verticalDpi="300" orientation="landscape" paperSize="9" scale="90" r:id="rId1"/>
  <headerFooter alignWithMargins="0">
    <oddHeader>&amp;L&amp;"Arial,Corsivo"&amp;8AZIONE CATTOLICA ITALIANA
diocesi di Macerata, Tolentino, Recanati, Cingoli, Treia&amp;R&amp;"Arial,Corsivo"&amp;8&amp;A</oddHeader>
    <oddFooter>&amp;L&amp;"Arial,Corsivo"&amp;8Promozione Associativa&amp;R&amp;"Arial,Corsivo"&amp;8ottobre 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dc:creator>
  <cp:keywords/>
  <dc:description/>
  <cp:lastModifiedBy>Standard</cp:lastModifiedBy>
  <cp:lastPrinted>2011-11-11T08:02:14Z</cp:lastPrinted>
  <dcterms:created xsi:type="dcterms:W3CDTF">2008-10-13T17:06:55Z</dcterms:created>
  <dcterms:modified xsi:type="dcterms:W3CDTF">2011-11-17T15:40:26Z</dcterms:modified>
  <cp:category/>
  <cp:version/>
  <cp:contentType/>
  <cp:contentStatus/>
</cp:coreProperties>
</file>