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120" windowHeight="9120" activeTab="0"/>
  </bookViews>
  <sheets>
    <sheet name="100_Torino" sheetId="1" r:id="rId1"/>
  </sheets>
  <definedNames/>
  <calcPr fullCalcOnLoad="1"/>
</workbook>
</file>

<file path=xl/sharedStrings.xml><?xml version="1.0" encoding="utf-8"?>
<sst xmlns="http://schemas.openxmlformats.org/spreadsheetml/2006/main" count="10" uniqueCount="10">
  <si>
    <t>Ogni risposta esatta ti fa accumulare punti</t>
  </si>
  <si>
    <t>PUNTEGGIO:</t>
  </si>
  <si>
    <t>INDOVINATI:</t>
  </si>
  <si>
    <t>Sarete in grado di riconoscerli?</t>
  </si>
  <si>
    <t>su 100</t>
  </si>
  <si>
    <t>BUON DIVERTIMENTO!</t>
  </si>
  <si>
    <t>Il punteggio massimo è 250</t>
  </si>
  <si>
    <t>100 giocatori + o - famosi che hanno giocato</t>
  </si>
  <si>
    <t>con la storica maglia del</t>
  </si>
  <si>
    <t>T O R I N 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</si>
</sst>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Sì&quot;;&quot;Sì&quot;;&quot;No&quot;"/>
    <numFmt numFmtId="179" formatCode="&quot;Vero&quot;;&quot;Vero&quot;;&quot;Falso&quot;"/>
    <numFmt numFmtId="180" formatCode="&quot;Attivo&quot;;&quot;Attivo&quot;;&quot;Disattivo&quot;"/>
    <numFmt numFmtId="181" formatCode="[$€-2]\ #.##000_);[Red]\([$€-2]\ #.##000\)"/>
  </numFmts>
  <fonts count="16">
    <font>
      <sz val="10"/>
      <name val="Arial"/>
      <family val="0"/>
    </font>
    <font>
      <b/>
      <sz val="20"/>
      <name val="Arial"/>
      <family val="2"/>
    </font>
    <font>
      <b/>
      <sz val="10"/>
      <name val="Bookman Old Style"/>
      <family val="1"/>
    </font>
    <font>
      <b/>
      <sz val="10"/>
      <name val="Lucida Sans Unicode"/>
      <family val="2"/>
    </font>
    <font>
      <sz val="22"/>
      <name val="Lucida Sans Unicode"/>
      <family val="2"/>
    </font>
    <font>
      <b/>
      <sz val="14"/>
      <name val="Lucida Sans Unicode"/>
      <family val="2"/>
    </font>
    <font>
      <b/>
      <sz val="10"/>
      <color indexed="22"/>
      <name val="Bookman Old Style"/>
      <family val="1"/>
    </font>
    <font>
      <b/>
      <u val="single"/>
      <sz val="20"/>
      <name val="Lucida Sans Unicode"/>
      <family val="2"/>
    </font>
    <font>
      <sz val="24"/>
      <name val="Arial"/>
      <family val="0"/>
    </font>
    <font>
      <b/>
      <sz val="24"/>
      <color indexed="18"/>
      <name val="Comic Sans MS"/>
      <family val="4"/>
    </font>
    <font>
      <b/>
      <sz val="9"/>
      <color indexed="18"/>
      <name val="Comic Sans MS"/>
      <family val="4"/>
    </font>
    <font>
      <sz val="10"/>
      <color indexed="22"/>
      <name val="Arial"/>
      <family val="0"/>
    </font>
    <font>
      <b/>
      <sz val="20"/>
      <color indexed="13"/>
      <name val="Comic Sans MS"/>
      <family val="4"/>
    </font>
    <font>
      <b/>
      <u val="single"/>
      <sz val="14"/>
      <name val="Lucida Sans Unicode"/>
      <family val="2"/>
    </font>
    <font>
      <b/>
      <sz val="28"/>
      <color indexed="60"/>
      <name val="Arial"/>
      <family val="2"/>
    </font>
    <font>
      <b/>
      <sz val="28"/>
      <color indexed="60"/>
      <name val="Bookman"/>
      <family val="1"/>
    </font>
  </fonts>
  <fills count="6">
    <fill>
      <patternFill/>
    </fill>
    <fill>
      <patternFill patternType="gray125"/>
    </fill>
    <fill>
      <patternFill patternType="solid">
        <fgColor indexed="55"/>
        <bgColor indexed="64"/>
      </patternFill>
    </fill>
    <fill>
      <patternFill patternType="solid">
        <fgColor indexed="51"/>
        <bgColor indexed="64"/>
      </patternFill>
    </fill>
    <fill>
      <patternFill patternType="solid">
        <fgColor indexed="9"/>
        <bgColor indexed="64"/>
      </patternFill>
    </fill>
    <fill>
      <patternFill patternType="solid">
        <fgColor indexed="60"/>
        <bgColor indexed="64"/>
      </patternFill>
    </fill>
  </fills>
  <borders count="14">
    <border>
      <left/>
      <right/>
      <top/>
      <bottom/>
      <diagonal/>
    </border>
    <border>
      <left>
        <color indexed="63"/>
      </left>
      <right>
        <color indexed="63"/>
      </right>
      <top style="thick">
        <color indexed="10"/>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ck">
        <color indexed="10"/>
      </left>
      <right>
        <color indexed="63"/>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8" fillId="2" borderId="1" xfId="0" applyFont="1" applyFill="1" applyBorder="1" applyAlignment="1" applyProtection="1">
      <alignment horizontal="center"/>
      <protection hidden="1"/>
    </xf>
    <xf numFmtId="0" fontId="8" fillId="2" borderId="1" xfId="0" applyFont="1" applyFill="1" applyBorder="1" applyAlignment="1" applyProtection="1">
      <alignment/>
      <protection hidden="1"/>
    </xf>
    <xf numFmtId="0" fontId="0" fillId="2" borderId="1" xfId="0" applyFill="1" applyBorder="1" applyAlignment="1" applyProtection="1">
      <alignment horizontal="center" vertical="center"/>
      <protection hidden="1"/>
    </xf>
    <xf numFmtId="0" fontId="0" fillId="2" borderId="1" xfId="0" applyFill="1" applyBorder="1" applyAlignment="1" applyProtection="1">
      <alignment/>
      <protection hidden="1"/>
    </xf>
    <xf numFmtId="0" fontId="9" fillId="2" borderId="1" xfId="0" applyFont="1" applyFill="1" applyBorder="1" applyAlignment="1" applyProtection="1">
      <alignment horizontal="right"/>
      <protection hidden="1"/>
    </xf>
    <xf numFmtId="0" fontId="9" fillId="2" borderId="1" xfId="0" applyFont="1" applyFill="1" applyBorder="1" applyAlignment="1" applyProtection="1">
      <alignment/>
      <protection hidden="1"/>
    </xf>
    <xf numFmtId="0" fontId="8" fillId="2" borderId="0" xfId="0"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protection hidden="1"/>
    </xf>
    <xf numFmtId="0" fontId="9" fillId="2" borderId="2" xfId="0" applyFont="1" applyFill="1" applyBorder="1" applyAlignment="1" applyProtection="1">
      <alignment/>
      <protection hidden="1"/>
    </xf>
    <xf numFmtId="0" fontId="8" fillId="2" borderId="3" xfId="0" applyFont="1" applyFill="1" applyBorder="1" applyAlignment="1" applyProtection="1">
      <alignment horizontal="center"/>
      <protection hidden="1"/>
    </xf>
    <xf numFmtId="0" fontId="8" fillId="2" borderId="3" xfId="0" applyFont="1" applyFill="1" applyBorder="1" applyAlignment="1" applyProtection="1">
      <alignment/>
      <protection hidden="1"/>
    </xf>
    <xf numFmtId="0" fontId="0" fillId="2" borderId="3" xfId="0" applyFill="1" applyBorder="1" applyAlignment="1" applyProtection="1">
      <alignment/>
      <protection hidden="1"/>
    </xf>
    <xf numFmtId="0" fontId="9" fillId="2" borderId="3" xfId="0" applyFont="1" applyFill="1" applyBorder="1" applyAlignment="1" applyProtection="1">
      <alignment horizontal="right"/>
      <protection hidden="1"/>
    </xf>
    <xf numFmtId="0" fontId="10" fillId="2" borderId="3" xfId="0" applyFont="1" applyFill="1" applyBorder="1" applyAlignment="1" applyProtection="1">
      <alignment horizontal="right"/>
      <protection hidden="1"/>
    </xf>
    <xf numFmtId="0" fontId="9" fillId="2" borderId="3" xfId="0" applyFont="1" applyFill="1" applyBorder="1" applyAlignment="1" applyProtection="1">
      <alignment/>
      <protection hidden="1"/>
    </xf>
    <xf numFmtId="0" fontId="9" fillId="2" borderId="4" xfId="0" applyFont="1" applyFill="1" applyBorder="1" applyAlignment="1" applyProtection="1">
      <alignment/>
      <protection hidden="1"/>
    </xf>
    <xf numFmtId="0" fontId="5" fillId="3" borderId="5" xfId="0" applyFont="1" applyFill="1" applyBorder="1" applyAlignment="1" applyProtection="1">
      <alignment horizontal="left" vertical="top"/>
      <protection hidden="1"/>
    </xf>
    <xf numFmtId="0" fontId="4" fillId="3" borderId="6" xfId="0" applyFont="1" applyFill="1" applyBorder="1" applyAlignment="1" applyProtection="1">
      <alignment horizontal="center"/>
      <protection hidden="1"/>
    </xf>
    <xf numFmtId="0" fontId="7" fillId="3" borderId="7" xfId="0" applyFont="1" applyFill="1" applyBorder="1" applyAlignment="1" applyProtection="1">
      <alignment/>
      <protection hidden="1"/>
    </xf>
    <xf numFmtId="0" fontId="0" fillId="4" borderId="6" xfId="0" applyFill="1" applyBorder="1" applyAlignment="1" applyProtection="1">
      <alignment horizontal="center"/>
      <protection hidden="1"/>
    </xf>
    <xf numFmtId="0" fontId="0" fillId="4" borderId="6" xfId="0" applyFill="1" applyBorder="1" applyAlignment="1" applyProtection="1">
      <alignment horizontal="center" vertical="center"/>
      <protection hidden="1"/>
    </xf>
    <xf numFmtId="0" fontId="12" fillId="2" borderId="8" xfId="0" applyFont="1" applyFill="1" applyBorder="1" applyAlignment="1" applyProtection="1">
      <alignment/>
      <protection hidden="1"/>
    </xf>
    <xf numFmtId="0" fontId="12" fillId="2" borderId="9" xfId="0" applyFont="1" applyFill="1" applyBorder="1" applyAlignment="1" applyProtection="1">
      <alignment/>
      <protection hidden="1"/>
    </xf>
    <xf numFmtId="0" fontId="9" fillId="2" borderId="10" xfId="0" applyFont="1" applyFill="1" applyBorder="1" applyAlignment="1" applyProtection="1">
      <alignment horizontal="left"/>
      <protection hidden="1"/>
    </xf>
    <xf numFmtId="0" fontId="9" fillId="2" borderId="2" xfId="0" applyFont="1" applyFill="1" applyBorder="1" applyAlignment="1" applyProtection="1">
      <alignment horizontal="left"/>
      <protection hidden="1"/>
    </xf>
    <xf numFmtId="0" fontId="13" fillId="3" borderId="7" xfId="0" applyFont="1" applyFill="1" applyBorder="1" applyAlignment="1" applyProtection="1">
      <alignment/>
      <protection hidden="1"/>
    </xf>
    <xf numFmtId="0" fontId="11" fillId="5" borderId="0" xfId="0" applyFont="1" applyFill="1" applyAlignment="1" applyProtection="1">
      <alignment/>
      <protection hidden="1"/>
    </xf>
    <xf numFmtId="0" fontId="11" fillId="5" borderId="0" xfId="0" applyFont="1" applyFill="1" applyAlignment="1" applyProtection="1">
      <alignment horizontal="center"/>
      <protection hidden="1"/>
    </xf>
    <xf numFmtId="0" fontId="11" fillId="5" borderId="0" xfId="0" applyFont="1" applyFill="1" applyBorder="1" applyAlignment="1" applyProtection="1">
      <alignment/>
      <protection hidden="1"/>
    </xf>
    <xf numFmtId="0" fontId="6" fillId="5" borderId="0" xfId="0" applyFont="1" applyFill="1" applyBorder="1" applyAlignment="1" applyProtection="1">
      <alignment horizontal="center"/>
      <protection hidden="1"/>
    </xf>
    <xf numFmtId="0" fontId="6" fillId="5" borderId="0" xfId="0" applyFont="1" applyFill="1" applyBorder="1" applyAlignment="1" applyProtection="1">
      <alignment horizontal="center" vertical="center"/>
      <protection hidden="1"/>
    </xf>
    <xf numFmtId="0" fontId="0" fillId="5" borderId="0" xfId="0" applyFill="1" applyAlignment="1" applyProtection="1">
      <alignment/>
      <protection hidden="1"/>
    </xf>
    <xf numFmtId="0" fontId="0" fillId="5" borderId="0" xfId="0" applyFill="1" applyBorder="1" applyAlignment="1" applyProtection="1">
      <alignment/>
      <protection hidden="1"/>
    </xf>
    <xf numFmtId="0" fontId="1" fillId="5" borderId="0" xfId="0" applyFont="1" applyFill="1" applyAlignment="1" applyProtection="1">
      <alignment horizontal="center"/>
      <protection hidden="1"/>
    </xf>
    <xf numFmtId="0" fontId="2" fillId="5" borderId="0" xfId="0" applyFont="1" applyFill="1" applyAlignment="1" applyProtection="1">
      <alignment/>
      <protection hidden="1"/>
    </xf>
    <xf numFmtId="0" fontId="11" fillId="5" borderId="0" xfId="0" applyFont="1" applyFill="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center" vertical="center"/>
      <protection hidden="1"/>
    </xf>
    <xf numFmtId="0" fontId="11" fillId="5" borderId="0" xfId="0" applyFont="1" applyFill="1" applyAlignment="1" applyProtection="1">
      <alignment horizontal="center" vertical="center"/>
      <protection hidden="1"/>
    </xf>
    <xf numFmtId="0" fontId="12" fillId="2" borderId="11" xfId="0" applyFont="1" applyFill="1" applyBorder="1" applyAlignment="1" applyProtection="1">
      <alignment/>
      <protection hidden="1"/>
    </xf>
    <xf numFmtId="0" fontId="14" fillId="2" borderId="0" xfId="0" applyFont="1" applyFill="1" applyBorder="1" applyAlignment="1" applyProtection="1">
      <alignment horizontal="center"/>
      <protection hidden="1"/>
    </xf>
    <xf numFmtId="0" fontId="15" fillId="2" borderId="0" xfId="0" applyFont="1" applyFill="1" applyBorder="1" applyAlignment="1" applyProtection="1">
      <alignment horizontal="center"/>
      <protection hidden="1"/>
    </xf>
    <xf numFmtId="0" fontId="3" fillId="4"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dxfs count="5">
    <dxf>
      <font>
        <b val="0"/>
        <i val="0"/>
        <color auto="1"/>
      </font>
      <fill>
        <patternFill>
          <bgColor rgb="FFFFCC00"/>
        </patternFill>
      </fill>
      <border/>
    </dxf>
    <dxf>
      <font>
        <b/>
        <i val="0"/>
        <color rgb="FFFFFFFF"/>
      </font>
      <fill>
        <patternFill>
          <bgColor rgb="FF008000"/>
        </patternFill>
      </fill>
      <border/>
    </dxf>
    <dxf>
      <font>
        <b/>
        <i val="0"/>
        <color rgb="FFFFCC00"/>
      </font>
      <fill>
        <patternFill>
          <bgColor rgb="FFFF0000"/>
        </patternFill>
      </fill>
      <border/>
    </dxf>
    <dxf>
      <font>
        <color rgb="FFFFFFFF"/>
      </font>
      <fill>
        <patternFill>
          <bgColor rgb="FF008000"/>
        </patternFill>
      </fill>
      <border/>
    </dxf>
    <dxf>
      <font>
        <color rgb="FFFFCC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0.jpeg" /><Relationship Id="rId2" Type="http://schemas.openxmlformats.org/officeDocument/2006/relationships/image" Target="../media/image100.jpeg" /><Relationship Id="rId3" Type="http://schemas.openxmlformats.org/officeDocument/2006/relationships/image" Target="../media/image23.jpeg" /><Relationship Id="rId4" Type="http://schemas.openxmlformats.org/officeDocument/2006/relationships/image" Target="../media/image25.jpeg" /><Relationship Id="rId5" Type="http://schemas.openxmlformats.org/officeDocument/2006/relationships/image" Target="../media/image4.jpeg" /><Relationship Id="rId6" Type="http://schemas.openxmlformats.org/officeDocument/2006/relationships/image" Target="../media/image17.jpeg" /><Relationship Id="rId7" Type="http://schemas.openxmlformats.org/officeDocument/2006/relationships/image" Target="../media/image2.jpeg" /><Relationship Id="rId8" Type="http://schemas.openxmlformats.org/officeDocument/2006/relationships/image" Target="../media/image29.jpeg" /><Relationship Id="rId9" Type="http://schemas.openxmlformats.org/officeDocument/2006/relationships/image" Target="../media/image31.jpeg" /><Relationship Id="rId10" Type="http://schemas.openxmlformats.org/officeDocument/2006/relationships/image" Target="../media/image12.jpeg" /><Relationship Id="rId11" Type="http://schemas.openxmlformats.org/officeDocument/2006/relationships/image" Target="../media/image35.jpeg" /><Relationship Id="rId12" Type="http://schemas.openxmlformats.org/officeDocument/2006/relationships/image" Target="../media/image49.jpeg" /><Relationship Id="rId13" Type="http://schemas.openxmlformats.org/officeDocument/2006/relationships/image" Target="../media/image8.jpeg" /><Relationship Id="rId14" Type="http://schemas.openxmlformats.org/officeDocument/2006/relationships/image" Target="../media/image32.jpeg" /><Relationship Id="rId15" Type="http://schemas.openxmlformats.org/officeDocument/2006/relationships/image" Target="../media/image37.jpeg" /><Relationship Id="rId16" Type="http://schemas.openxmlformats.org/officeDocument/2006/relationships/image" Target="../media/image26.jpeg" /><Relationship Id="rId17" Type="http://schemas.openxmlformats.org/officeDocument/2006/relationships/image" Target="../media/image3.jpeg" /><Relationship Id="rId18" Type="http://schemas.openxmlformats.org/officeDocument/2006/relationships/image" Target="../media/image15.jpeg" /><Relationship Id="rId19" Type="http://schemas.openxmlformats.org/officeDocument/2006/relationships/image" Target="../media/image6.jpeg" /><Relationship Id="rId20" Type="http://schemas.openxmlformats.org/officeDocument/2006/relationships/image" Target="../media/image5.jpeg" /><Relationship Id="rId21" Type="http://schemas.openxmlformats.org/officeDocument/2006/relationships/image" Target="../media/image9.jpeg" /><Relationship Id="rId22" Type="http://schemas.openxmlformats.org/officeDocument/2006/relationships/image" Target="../media/image10.jpeg" /><Relationship Id="rId23" Type="http://schemas.openxmlformats.org/officeDocument/2006/relationships/image" Target="../media/image1.jpeg" /><Relationship Id="rId24" Type="http://schemas.openxmlformats.org/officeDocument/2006/relationships/image" Target="../media/image11.jpeg" /><Relationship Id="rId25" Type="http://schemas.openxmlformats.org/officeDocument/2006/relationships/image" Target="../media/image13.jpeg" /><Relationship Id="rId26" Type="http://schemas.openxmlformats.org/officeDocument/2006/relationships/image" Target="../media/image16.jpeg" /><Relationship Id="rId27" Type="http://schemas.openxmlformats.org/officeDocument/2006/relationships/image" Target="../media/image18.jpeg" /><Relationship Id="rId28" Type="http://schemas.openxmlformats.org/officeDocument/2006/relationships/image" Target="../media/image19.jpeg" /><Relationship Id="rId29" Type="http://schemas.openxmlformats.org/officeDocument/2006/relationships/image" Target="../media/image14.jpeg" /><Relationship Id="rId30" Type="http://schemas.openxmlformats.org/officeDocument/2006/relationships/image" Target="../media/image21.jpeg" /><Relationship Id="rId31" Type="http://schemas.openxmlformats.org/officeDocument/2006/relationships/image" Target="../media/image20.jpeg" /><Relationship Id="rId32" Type="http://schemas.openxmlformats.org/officeDocument/2006/relationships/image" Target="../media/image7.jpeg" /><Relationship Id="rId33" Type="http://schemas.openxmlformats.org/officeDocument/2006/relationships/image" Target="../media/image27.jpeg" /><Relationship Id="rId34" Type="http://schemas.openxmlformats.org/officeDocument/2006/relationships/image" Target="../media/image22.jpeg" /><Relationship Id="rId35" Type="http://schemas.openxmlformats.org/officeDocument/2006/relationships/image" Target="../media/image28.jpeg" /><Relationship Id="rId36" Type="http://schemas.openxmlformats.org/officeDocument/2006/relationships/image" Target="../media/image36.jpeg" /><Relationship Id="rId37" Type="http://schemas.openxmlformats.org/officeDocument/2006/relationships/image" Target="../media/image30.jpeg" /><Relationship Id="rId38" Type="http://schemas.openxmlformats.org/officeDocument/2006/relationships/image" Target="../media/image34.jpeg" /><Relationship Id="rId39" Type="http://schemas.openxmlformats.org/officeDocument/2006/relationships/image" Target="../media/image38.jpeg" /><Relationship Id="rId40" Type="http://schemas.openxmlformats.org/officeDocument/2006/relationships/image" Target="../media/image39.jpeg" /><Relationship Id="rId41" Type="http://schemas.openxmlformats.org/officeDocument/2006/relationships/image" Target="../media/image40.jpeg" /><Relationship Id="rId42" Type="http://schemas.openxmlformats.org/officeDocument/2006/relationships/image" Target="../media/image42.jpeg" /><Relationship Id="rId43" Type="http://schemas.openxmlformats.org/officeDocument/2006/relationships/image" Target="../media/image41.jpeg" /><Relationship Id="rId44" Type="http://schemas.openxmlformats.org/officeDocument/2006/relationships/image" Target="../media/image43.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4.jpeg" /><Relationship Id="rId48" Type="http://schemas.openxmlformats.org/officeDocument/2006/relationships/image" Target="../media/image47.jpeg" /><Relationship Id="rId49" Type="http://schemas.openxmlformats.org/officeDocument/2006/relationships/image" Target="../media/image50.jpeg" /><Relationship Id="rId50" Type="http://schemas.openxmlformats.org/officeDocument/2006/relationships/image" Target="../media/image48.jpeg" /><Relationship Id="rId51" Type="http://schemas.openxmlformats.org/officeDocument/2006/relationships/image" Target="../media/image51.jpeg" /><Relationship Id="rId52" Type="http://schemas.openxmlformats.org/officeDocument/2006/relationships/image" Target="../media/image53.jpeg" /><Relationship Id="rId53" Type="http://schemas.openxmlformats.org/officeDocument/2006/relationships/image" Target="../media/image52.jpeg" /><Relationship Id="rId54" Type="http://schemas.openxmlformats.org/officeDocument/2006/relationships/image" Target="../media/image56.jpeg" /><Relationship Id="rId55" Type="http://schemas.openxmlformats.org/officeDocument/2006/relationships/image" Target="../media/image54.jpeg" /><Relationship Id="rId56" Type="http://schemas.openxmlformats.org/officeDocument/2006/relationships/image" Target="../media/image57.jpeg" /><Relationship Id="rId57" Type="http://schemas.openxmlformats.org/officeDocument/2006/relationships/image" Target="../media/image58.jpeg" /><Relationship Id="rId58" Type="http://schemas.openxmlformats.org/officeDocument/2006/relationships/image" Target="../media/image33.jpeg" /><Relationship Id="rId59" Type="http://schemas.openxmlformats.org/officeDocument/2006/relationships/image" Target="../media/image55.jpeg" /><Relationship Id="rId60" Type="http://schemas.openxmlformats.org/officeDocument/2006/relationships/image" Target="../media/image61.jpeg" /><Relationship Id="rId61" Type="http://schemas.openxmlformats.org/officeDocument/2006/relationships/image" Target="../media/image62.jpeg" /><Relationship Id="rId62" Type="http://schemas.openxmlformats.org/officeDocument/2006/relationships/image" Target="../media/image63.jpeg" /><Relationship Id="rId63" Type="http://schemas.openxmlformats.org/officeDocument/2006/relationships/image" Target="../media/image59.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8.jpeg" /><Relationship Id="rId68" Type="http://schemas.openxmlformats.org/officeDocument/2006/relationships/image" Target="../media/image67.jpeg" /><Relationship Id="rId69" Type="http://schemas.openxmlformats.org/officeDocument/2006/relationships/image" Target="../media/image70.jpeg" /><Relationship Id="rId70" Type="http://schemas.openxmlformats.org/officeDocument/2006/relationships/image" Target="../media/image71.jpeg" /><Relationship Id="rId71" Type="http://schemas.openxmlformats.org/officeDocument/2006/relationships/image" Target="../media/image69.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8.jpeg" /><Relationship Id="rId77" Type="http://schemas.openxmlformats.org/officeDocument/2006/relationships/image" Target="../media/image76.jpeg" /><Relationship Id="rId78" Type="http://schemas.openxmlformats.org/officeDocument/2006/relationships/image" Target="../media/image77.jpeg" /><Relationship Id="rId79" Type="http://schemas.openxmlformats.org/officeDocument/2006/relationships/image" Target="../media/image24.jpeg" /><Relationship Id="rId80" Type="http://schemas.openxmlformats.org/officeDocument/2006/relationships/image" Target="../media/image79.jpeg" /><Relationship Id="rId81" Type="http://schemas.openxmlformats.org/officeDocument/2006/relationships/image" Target="../media/image80.jpeg" /><Relationship Id="rId82" Type="http://schemas.openxmlformats.org/officeDocument/2006/relationships/image" Target="../media/image82.jpeg" /><Relationship Id="rId83" Type="http://schemas.openxmlformats.org/officeDocument/2006/relationships/image" Target="../media/image81.jpeg" /><Relationship Id="rId84" Type="http://schemas.openxmlformats.org/officeDocument/2006/relationships/image" Target="../media/image83.jpeg" /><Relationship Id="rId85" Type="http://schemas.openxmlformats.org/officeDocument/2006/relationships/image" Target="../media/image84.jpeg" /><Relationship Id="rId86" Type="http://schemas.openxmlformats.org/officeDocument/2006/relationships/image" Target="../media/image85.jpeg" /><Relationship Id="rId87" Type="http://schemas.openxmlformats.org/officeDocument/2006/relationships/image" Target="../media/image86.jpeg" /><Relationship Id="rId88" Type="http://schemas.openxmlformats.org/officeDocument/2006/relationships/image" Target="../media/image87.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88.jpeg" /><Relationship Id="rId92" Type="http://schemas.openxmlformats.org/officeDocument/2006/relationships/image" Target="../media/image91.jpeg" /><Relationship Id="rId93" Type="http://schemas.openxmlformats.org/officeDocument/2006/relationships/image" Target="../media/image92.jpeg" /><Relationship Id="rId94" Type="http://schemas.openxmlformats.org/officeDocument/2006/relationships/image" Target="../media/image93.jpeg" /><Relationship Id="rId95" Type="http://schemas.openxmlformats.org/officeDocument/2006/relationships/image" Target="../media/image94.jpeg" /><Relationship Id="rId96" Type="http://schemas.openxmlformats.org/officeDocument/2006/relationships/image" Target="../media/image95.jpeg" /><Relationship Id="rId97" Type="http://schemas.openxmlformats.org/officeDocument/2006/relationships/image" Target="../media/image96.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9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13</xdr:row>
      <xdr:rowOff>0</xdr:rowOff>
    </xdr:from>
    <xdr:to>
      <xdr:col>2</xdr:col>
      <xdr:colOff>1533525</xdr:colOff>
      <xdr:row>14</xdr:row>
      <xdr:rowOff>9525</xdr:rowOff>
    </xdr:to>
    <xdr:pic>
      <xdr:nvPicPr>
        <xdr:cNvPr id="1" name="Picture 828"/>
        <xdr:cNvPicPr preferRelativeResize="1">
          <a:picLocks noChangeAspect="1"/>
        </xdr:cNvPicPr>
      </xdr:nvPicPr>
      <xdr:blipFill>
        <a:blip r:embed="rId1"/>
        <a:stretch>
          <a:fillRect/>
        </a:stretch>
      </xdr:blipFill>
      <xdr:spPr>
        <a:xfrm>
          <a:off x="523875" y="4200525"/>
          <a:ext cx="1514475" cy="1724025"/>
        </a:xfrm>
        <a:prstGeom prst="rect">
          <a:avLst/>
        </a:prstGeom>
        <a:noFill/>
        <a:ln w="9525" cmpd="sng">
          <a:noFill/>
        </a:ln>
      </xdr:spPr>
    </xdr:pic>
    <xdr:clientData/>
  </xdr:twoCellAnchor>
  <xdr:twoCellAnchor editAs="oneCell">
    <xdr:from>
      <xdr:col>5</xdr:col>
      <xdr:colOff>28575</xdr:colOff>
      <xdr:row>13</xdr:row>
      <xdr:rowOff>0</xdr:rowOff>
    </xdr:from>
    <xdr:to>
      <xdr:col>5</xdr:col>
      <xdr:colOff>1533525</xdr:colOff>
      <xdr:row>14</xdr:row>
      <xdr:rowOff>0</xdr:rowOff>
    </xdr:to>
    <xdr:pic>
      <xdr:nvPicPr>
        <xdr:cNvPr id="2" name="Picture 831"/>
        <xdr:cNvPicPr preferRelativeResize="1">
          <a:picLocks noChangeAspect="1"/>
        </xdr:cNvPicPr>
      </xdr:nvPicPr>
      <xdr:blipFill>
        <a:blip r:embed="rId2"/>
        <a:stretch>
          <a:fillRect/>
        </a:stretch>
      </xdr:blipFill>
      <xdr:spPr>
        <a:xfrm>
          <a:off x="2571750" y="4200525"/>
          <a:ext cx="1504950" cy="1714500"/>
        </a:xfrm>
        <a:prstGeom prst="rect">
          <a:avLst/>
        </a:prstGeom>
        <a:noFill/>
        <a:ln w="9525" cmpd="sng">
          <a:noFill/>
        </a:ln>
      </xdr:spPr>
    </xdr:pic>
    <xdr:clientData/>
  </xdr:twoCellAnchor>
  <xdr:twoCellAnchor editAs="oneCell">
    <xdr:from>
      <xdr:col>8</xdr:col>
      <xdr:colOff>9525</xdr:colOff>
      <xdr:row>13</xdr:row>
      <xdr:rowOff>0</xdr:rowOff>
    </xdr:from>
    <xdr:to>
      <xdr:col>8</xdr:col>
      <xdr:colOff>1543050</xdr:colOff>
      <xdr:row>14</xdr:row>
      <xdr:rowOff>0</xdr:rowOff>
    </xdr:to>
    <xdr:pic>
      <xdr:nvPicPr>
        <xdr:cNvPr id="3" name="Picture 833"/>
        <xdr:cNvPicPr preferRelativeResize="1">
          <a:picLocks noChangeAspect="1"/>
        </xdr:cNvPicPr>
      </xdr:nvPicPr>
      <xdr:blipFill>
        <a:blip r:embed="rId3"/>
        <a:stretch>
          <a:fillRect/>
        </a:stretch>
      </xdr:blipFill>
      <xdr:spPr>
        <a:xfrm>
          <a:off x="4591050" y="4200525"/>
          <a:ext cx="1533525" cy="1714500"/>
        </a:xfrm>
        <a:prstGeom prst="rect">
          <a:avLst/>
        </a:prstGeom>
        <a:noFill/>
        <a:ln w="9525" cmpd="sng">
          <a:noFill/>
        </a:ln>
      </xdr:spPr>
    </xdr:pic>
    <xdr:clientData/>
  </xdr:twoCellAnchor>
  <xdr:twoCellAnchor editAs="oneCell">
    <xdr:from>
      <xdr:col>11</xdr:col>
      <xdr:colOff>0</xdr:colOff>
      <xdr:row>13</xdr:row>
      <xdr:rowOff>0</xdr:rowOff>
    </xdr:from>
    <xdr:to>
      <xdr:col>12</xdr:col>
      <xdr:colOff>0</xdr:colOff>
      <xdr:row>14</xdr:row>
      <xdr:rowOff>0</xdr:rowOff>
    </xdr:to>
    <xdr:pic>
      <xdr:nvPicPr>
        <xdr:cNvPr id="4" name="Picture 835"/>
        <xdr:cNvPicPr preferRelativeResize="1">
          <a:picLocks noChangeAspect="1"/>
        </xdr:cNvPicPr>
      </xdr:nvPicPr>
      <xdr:blipFill>
        <a:blip r:embed="rId4"/>
        <a:stretch>
          <a:fillRect/>
        </a:stretch>
      </xdr:blipFill>
      <xdr:spPr>
        <a:xfrm>
          <a:off x="6629400" y="4200525"/>
          <a:ext cx="1552575" cy="1714500"/>
        </a:xfrm>
        <a:prstGeom prst="rect">
          <a:avLst/>
        </a:prstGeom>
        <a:noFill/>
        <a:ln w="9525" cmpd="sng">
          <a:noFill/>
        </a:ln>
      </xdr:spPr>
    </xdr:pic>
    <xdr:clientData/>
  </xdr:twoCellAnchor>
  <xdr:twoCellAnchor editAs="oneCell">
    <xdr:from>
      <xdr:col>14</xdr:col>
      <xdr:colOff>0</xdr:colOff>
      <xdr:row>13</xdr:row>
      <xdr:rowOff>0</xdr:rowOff>
    </xdr:from>
    <xdr:to>
      <xdr:col>15</xdr:col>
      <xdr:colOff>0</xdr:colOff>
      <xdr:row>14</xdr:row>
      <xdr:rowOff>9525</xdr:rowOff>
    </xdr:to>
    <xdr:pic>
      <xdr:nvPicPr>
        <xdr:cNvPr id="5" name="Picture 837"/>
        <xdr:cNvPicPr preferRelativeResize="1">
          <a:picLocks noChangeAspect="1"/>
        </xdr:cNvPicPr>
      </xdr:nvPicPr>
      <xdr:blipFill>
        <a:blip r:embed="rId5"/>
        <a:stretch>
          <a:fillRect/>
        </a:stretch>
      </xdr:blipFill>
      <xdr:spPr>
        <a:xfrm>
          <a:off x="8667750" y="4200525"/>
          <a:ext cx="1552575" cy="1724025"/>
        </a:xfrm>
        <a:prstGeom prst="rect">
          <a:avLst/>
        </a:prstGeom>
        <a:noFill/>
        <a:ln w="9525" cmpd="sng">
          <a:noFill/>
        </a:ln>
      </xdr:spPr>
    </xdr:pic>
    <xdr:clientData/>
  </xdr:twoCellAnchor>
  <xdr:twoCellAnchor editAs="oneCell">
    <xdr:from>
      <xdr:col>2</xdr:col>
      <xdr:colOff>0</xdr:colOff>
      <xdr:row>17</xdr:row>
      <xdr:rowOff>0</xdr:rowOff>
    </xdr:from>
    <xdr:to>
      <xdr:col>3</xdr:col>
      <xdr:colOff>0</xdr:colOff>
      <xdr:row>18</xdr:row>
      <xdr:rowOff>9525</xdr:rowOff>
    </xdr:to>
    <xdr:pic>
      <xdr:nvPicPr>
        <xdr:cNvPr id="6" name="Picture 839"/>
        <xdr:cNvPicPr preferRelativeResize="1">
          <a:picLocks noChangeAspect="1"/>
        </xdr:cNvPicPr>
      </xdr:nvPicPr>
      <xdr:blipFill>
        <a:blip r:embed="rId6"/>
        <a:stretch>
          <a:fillRect/>
        </a:stretch>
      </xdr:blipFill>
      <xdr:spPr>
        <a:xfrm>
          <a:off x="504825" y="6629400"/>
          <a:ext cx="1552575" cy="1724025"/>
        </a:xfrm>
        <a:prstGeom prst="rect">
          <a:avLst/>
        </a:prstGeom>
        <a:noFill/>
        <a:ln w="9525" cmpd="sng">
          <a:noFill/>
        </a:ln>
      </xdr:spPr>
    </xdr:pic>
    <xdr:clientData/>
  </xdr:twoCellAnchor>
  <xdr:twoCellAnchor editAs="oneCell">
    <xdr:from>
      <xdr:col>2</xdr:col>
      <xdr:colOff>9525</xdr:colOff>
      <xdr:row>21</xdr:row>
      <xdr:rowOff>9525</xdr:rowOff>
    </xdr:from>
    <xdr:to>
      <xdr:col>2</xdr:col>
      <xdr:colOff>1552575</xdr:colOff>
      <xdr:row>21</xdr:row>
      <xdr:rowOff>1714500</xdr:rowOff>
    </xdr:to>
    <xdr:pic>
      <xdr:nvPicPr>
        <xdr:cNvPr id="7" name="Picture 844"/>
        <xdr:cNvPicPr preferRelativeResize="1">
          <a:picLocks noChangeAspect="1"/>
        </xdr:cNvPicPr>
      </xdr:nvPicPr>
      <xdr:blipFill>
        <a:blip r:embed="rId7"/>
        <a:stretch>
          <a:fillRect/>
        </a:stretch>
      </xdr:blipFill>
      <xdr:spPr>
        <a:xfrm>
          <a:off x="514350" y="9048750"/>
          <a:ext cx="1543050" cy="1704975"/>
        </a:xfrm>
        <a:prstGeom prst="rect">
          <a:avLst/>
        </a:prstGeom>
        <a:noFill/>
        <a:ln w="9525" cmpd="sng">
          <a:noFill/>
        </a:ln>
      </xdr:spPr>
    </xdr:pic>
    <xdr:clientData/>
  </xdr:twoCellAnchor>
  <xdr:twoCellAnchor editAs="oneCell">
    <xdr:from>
      <xdr:col>8</xdr:col>
      <xdr:colOff>9525</xdr:colOff>
      <xdr:row>17</xdr:row>
      <xdr:rowOff>0</xdr:rowOff>
    </xdr:from>
    <xdr:to>
      <xdr:col>8</xdr:col>
      <xdr:colOff>1543050</xdr:colOff>
      <xdr:row>18</xdr:row>
      <xdr:rowOff>9525</xdr:rowOff>
    </xdr:to>
    <xdr:pic>
      <xdr:nvPicPr>
        <xdr:cNvPr id="8" name="Picture 846"/>
        <xdr:cNvPicPr preferRelativeResize="1">
          <a:picLocks noChangeAspect="1"/>
        </xdr:cNvPicPr>
      </xdr:nvPicPr>
      <xdr:blipFill>
        <a:blip r:embed="rId8"/>
        <a:stretch>
          <a:fillRect/>
        </a:stretch>
      </xdr:blipFill>
      <xdr:spPr>
        <a:xfrm>
          <a:off x="4591050" y="6629400"/>
          <a:ext cx="1533525" cy="1724025"/>
        </a:xfrm>
        <a:prstGeom prst="rect">
          <a:avLst/>
        </a:prstGeom>
        <a:noFill/>
        <a:ln w="9525" cmpd="sng">
          <a:noFill/>
        </a:ln>
      </xdr:spPr>
    </xdr:pic>
    <xdr:clientData/>
  </xdr:twoCellAnchor>
  <xdr:twoCellAnchor editAs="oneCell">
    <xdr:from>
      <xdr:col>10</xdr:col>
      <xdr:colOff>447675</xdr:colOff>
      <xdr:row>17</xdr:row>
      <xdr:rowOff>0</xdr:rowOff>
    </xdr:from>
    <xdr:to>
      <xdr:col>12</xdr:col>
      <xdr:colOff>0</xdr:colOff>
      <xdr:row>18</xdr:row>
      <xdr:rowOff>0</xdr:rowOff>
    </xdr:to>
    <xdr:pic>
      <xdr:nvPicPr>
        <xdr:cNvPr id="9" name="Picture 848"/>
        <xdr:cNvPicPr preferRelativeResize="1">
          <a:picLocks noChangeAspect="1"/>
        </xdr:cNvPicPr>
      </xdr:nvPicPr>
      <xdr:blipFill>
        <a:blip r:embed="rId9"/>
        <a:stretch>
          <a:fillRect/>
        </a:stretch>
      </xdr:blipFill>
      <xdr:spPr>
        <a:xfrm>
          <a:off x="6619875" y="6629400"/>
          <a:ext cx="1562100" cy="1714500"/>
        </a:xfrm>
        <a:prstGeom prst="rect">
          <a:avLst/>
        </a:prstGeom>
        <a:noFill/>
        <a:ln w="9525" cmpd="sng">
          <a:noFill/>
        </a:ln>
      </xdr:spPr>
    </xdr:pic>
    <xdr:clientData/>
  </xdr:twoCellAnchor>
  <xdr:twoCellAnchor editAs="oneCell">
    <xdr:from>
      <xdr:col>14</xdr:col>
      <xdr:colOff>9525</xdr:colOff>
      <xdr:row>16</xdr:row>
      <xdr:rowOff>342900</xdr:rowOff>
    </xdr:from>
    <xdr:to>
      <xdr:col>14</xdr:col>
      <xdr:colOff>1552575</xdr:colOff>
      <xdr:row>18</xdr:row>
      <xdr:rowOff>0</xdr:rowOff>
    </xdr:to>
    <xdr:pic>
      <xdr:nvPicPr>
        <xdr:cNvPr id="10" name="Picture 849"/>
        <xdr:cNvPicPr preferRelativeResize="1">
          <a:picLocks noChangeAspect="1"/>
        </xdr:cNvPicPr>
      </xdr:nvPicPr>
      <xdr:blipFill>
        <a:blip r:embed="rId10"/>
        <a:stretch>
          <a:fillRect/>
        </a:stretch>
      </xdr:blipFill>
      <xdr:spPr>
        <a:xfrm>
          <a:off x="8677275" y="6619875"/>
          <a:ext cx="1543050" cy="1724025"/>
        </a:xfrm>
        <a:prstGeom prst="rect">
          <a:avLst/>
        </a:prstGeom>
        <a:noFill/>
        <a:ln w="9525" cmpd="sng">
          <a:noFill/>
        </a:ln>
      </xdr:spPr>
    </xdr:pic>
    <xdr:clientData/>
  </xdr:twoCellAnchor>
  <xdr:twoCellAnchor editAs="oneCell">
    <xdr:from>
      <xdr:col>5</xdr:col>
      <xdr:colOff>9525</xdr:colOff>
      <xdr:row>21</xdr:row>
      <xdr:rowOff>0</xdr:rowOff>
    </xdr:from>
    <xdr:to>
      <xdr:col>5</xdr:col>
      <xdr:colOff>1552575</xdr:colOff>
      <xdr:row>22</xdr:row>
      <xdr:rowOff>0</xdr:rowOff>
    </xdr:to>
    <xdr:pic>
      <xdr:nvPicPr>
        <xdr:cNvPr id="11" name="Picture 851"/>
        <xdr:cNvPicPr preferRelativeResize="1">
          <a:picLocks noChangeAspect="1"/>
        </xdr:cNvPicPr>
      </xdr:nvPicPr>
      <xdr:blipFill>
        <a:blip r:embed="rId11"/>
        <a:stretch>
          <a:fillRect/>
        </a:stretch>
      </xdr:blipFill>
      <xdr:spPr>
        <a:xfrm>
          <a:off x="2552700" y="9039225"/>
          <a:ext cx="1543050" cy="1714500"/>
        </a:xfrm>
        <a:prstGeom prst="rect">
          <a:avLst/>
        </a:prstGeom>
        <a:noFill/>
        <a:ln w="9525" cmpd="sng">
          <a:noFill/>
        </a:ln>
      </xdr:spPr>
    </xdr:pic>
    <xdr:clientData/>
  </xdr:twoCellAnchor>
  <xdr:twoCellAnchor editAs="oneCell">
    <xdr:from>
      <xdr:col>8</xdr:col>
      <xdr:colOff>0</xdr:colOff>
      <xdr:row>21</xdr:row>
      <xdr:rowOff>9525</xdr:rowOff>
    </xdr:from>
    <xdr:to>
      <xdr:col>9</xdr:col>
      <xdr:colOff>0</xdr:colOff>
      <xdr:row>21</xdr:row>
      <xdr:rowOff>1714500</xdr:rowOff>
    </xdr:to>
    <xdr:pic>
      <xdr:nvPicPr>
        <xdr:cNvPr id="12" name="Picture 853"/>
        <xdr:cNvPicPr preferRelativeResize="1">
          <a:picLocks noChangeAspect="1"/>
        </xdr:cNvPicPr>
      </xdr:nvPicPr>
      <xdr:blipFill>
        <a:blip r:embed="rId12"/>
        <a:stretch>
          <a:fillRect/>
        </a:stretch>
      </xdr:blipFill>
      <xdr:spPr>
        <a:xfrm>
          <a:off x="4581525" y="9048750"/>
          <a:ext cx="1552575" cy="1704975"/>
        </a:xfrm>
        <a:prstGeom prst="rect">
          <a:avLst/>
        </a:prstGeom>
        <a:noFill/>
        <a:ln w="9525" cmpd="sng">
          <a:noFill/>
        </a:ln>
      </xdr:spPr>
    </xdr:pic>
    <xdr:clientData/>
  </xdr:twoCellAnchor>
  <xdr:twoCellAnchor editAs="oneCell">
    <xdr:from>
      <xdr:col>11</xdr:col>
      <xdr:colOff>0</xdr:colOff>
      <xdr:row>21</xdr:row>
      <xdr:rowOff>0</xdr:rowOff>
    </xdr:from>
    <xdr:to>
      <xdr:col>12</xdr:col>
      <xdr:colOff>0</xdr:colOff>
      <xdr:row>22</xdr:row>
      <xdr:rowOff>0</xdr:rowOff>
    </xdr:to>
    <xdr:pic>
      <xdr:nvPicPr>
        <xdr:cNvPr id="13" name="Picture 854"/>
        <xdr:cNvPicPr preferRelativeResize="1">
          <a:picLocks noChangeAspect="1"/>
        </xdr:cNvPicPr>
      </xdr:nvPicPr>
      <xdr:blipFill>
        <a:blip r:embed="rId13"/>
        <a:stretch>
          <a:fillRect/>
        </a:stretch>
      </xdr:blipFill>
      <xdr:spPr>
        <a:xfrm>
          <a:off x="6629400" y="9039225"/>
          <a:ext cx="1552575" cy="1714500"/>
        </a:xfrm>
        <a:prstGeom prst="rect">
          <a:avLst/>
        </a:prstGeom>
        <a:noFill/>
        <a:ln w="9525" cmpd="sng">
          <a:noFill/>
        </a:ln>
      </xdr:spPr>
    </xdr:pic>
    <xdr:clientData/>
  </xdr:twoCellAnchor>
  <xdr:twoCellAnchor editAs="oneCell">
    <xdr:from>
      <xdr:col>14</xdr:col>
      <xdr:colOff>9525</xdr:colOff>
      <xdr:row>20</xdr:row>
      <xdr:rowOff>342900</xdr:rowOff>
    </xdr:from>
    <xdr:to>
      <xdr:col>14</xdr:col>
      <xdr:colOff>1552575</xdr:colOff>
      <xdr:row>22</xdr:row>
      <xdr:rowOff>9525</xdr:rowOff>
    </xdr:to>
    <xdr:pic>
      <xdr:nvPicPr>
        <xdr:cNvPr id="14" name="Picture 856"/>
        <xdr:cNvPicPr preferRelativeResize="1">
          <a:picLocks noChangeAspect="1"/>
        </xdr:cNvPicPr>
      </xdr:nvPicPr>
      <xdr:blipFill>
        <a:blip r:embed="rId14"/>
        <a:stretch>
          <a:fillRect/>
        </a:stretch>
      </xdr:blipFill>
      <xdr:spPr>
        <a:xfrm>
          <a:off x="8677275" y="9029700"/>
          <a:ext cx="1543050" cy="1733550"/>
        </a:xfrm>
        <a:prstGeom prst="rect">
          <a:avLst/>
        </a:prstGeom>
        <a:noFill/>
        <a:ln w="9525" cmpd="sng">
          <a:noFill/>
        </a:ln>
      </xdr:spPr>
    </xdr:pic>
    <xdr:clientData/>
  </xdr:twoCellAnchor>
  <xdr:twoCellAnchor editAs="oneCell">
    <xdr:from>
      <xdr:col>2</xdr:col>
      <xdr:colOff>0</xdr:colOff>
      <xdr:row>25</xdr:row>
      <xdr:rowOff>0</xdr:rowOff>
    </xdr:from>
    <xdr:to>
      <xdr:col>3</xdr:col>
      <xdr:colOff>0</xdr:colOff>
      <xdr:row>26</xdr:row>
      <xdr:rowOff>0</xdr:rowOff>
    </xdr:to>
    <xdr:pic>
      <xdr:nvPicPr>
        <xdr:cNvPr id="15" name="Picture 858"/>
        <xdr:cNvPicPr preferRelativeResize="1">
          <a:picLocks noChangeAspect="1"/>
        </xdr:cNvPicPr>
      </xdr:nvPicPr>
      <xdr:blipFill>
        <a:blip r:embed="rId15"/>
        <a:stretch>
          <a:fillRect/>
        </a:stretch>
      </xdr:blipFill>
      <xdr:spPr>
        <a:xfrm>
          <a:off x="504825" y="11449050"/>
          <a:ext cx="1552575" cy="1714500"/>
        </a:xfrm>
        <a:prstGeom prst="rect">
          <a:avLst/>
        </a:prstGeom>
        <a:noFill/>
        <a:ln w="9525" cmpd="sng">
          <a:noFill/>
        </a:ln>
      </xdr:spPr>
    </xdr:pic>
    <xdr:clientData/>
  </xdr:twoCellAnchor>
  <xdr:twoCellAnchor editAs="oneCell">
    <xdr:from>
      <xdr:col>8</xdr:col>
      <xdr:colOff>0</xdr:colOff>
      <xdr:row>25</xdr:row>
      <xdr:rowOff>0</xdr:rowOff>
    </xdr:from>
    <xdr:to>
      <xdr:col>9</xdr:col>
      <xdr:colOff>9525</xdr:colOff>
      <xdr:row>26</xdr:row>
      <xdr:rowOff>9525</xdr:rowOff>
    </xdr:to>
    <xdr:pic>
      <xdr:nvPicPr>
        <xdr:cNvPr id="16" name="Picture 859"/>
        <xdr:cNvPicPr preferRelativeResize="1">
          <a:picLocks noChangeAspect="1"/>
        </xdr:cNvPicPr>
      </xdr:nvPicPr>
      <xdr:blipFill>
        <a:blip r:embed="rId16"/>
        <a:stretch>
          <a:fillRect/>
        </a:stretch>
      </xdr:blipFill>
      <xdr:spPr>
        <a:xfrm>
          <a:off x="4581525" y="11449050"/>
          <a:ext cx="1562100" cy="1724025"/>
        </a:xfrm>
        <a:prstGeom prst="rect">
          <a:avLst/>
        </a:prstGeom>
        <a:noFill/>
        <a:ln w="9525" cmpd="sng">
          <a:noFill/>
        </a:ln>
      </xdr:spPr>
    </xdr:pic>
    <xdr:clientData/>
  </xdr:twoCellAnchor>
  <xdr:twoCellAnchor editAs="oneCell">
    <xdr:from>
      <xdr:col>5</xdr:col>
      <xdr:colOff>9525</xdr:colOff>
      <xdr:row>24</xdr:row>
      <xdr:rowOff>342900</xdr:rowOff>
    </xdr:from>
    <xdr:to>
      <xdr:col>5</xdr:col>
      <xdr:colOff>1552575</xdr:colOff>
      <xdr:row>26</xdr:row>
      <xdr:rowOff>0</xdr:rowOff>
    </xdr:to>
    <xdr:pic>
      <xdr:nvPicPr>
        <xdr:cNvPr id="17" name="Picture 860"/>
        <xdr:cNvPicPr preferRelativeResize="1">
          <a:picLocks noChangeAspect="1"/>
        </xdr:cNvPicPr>
      </xdr:nvPicPr>
      <xdr:blipFill>
        <a:blip r:embed="rId17"/>
        <a:stretch>
          <a:fillRect/>
        </a:stretch>
      </xdr:blipFill>
      <xdr:spPr>
        <a:xfrm>
          <a:off x="2552700" y="11439525"/>
          <a:ext cx="1543050" cy="1724025"/>
        </a:xfrm>
        <a:prstGeom prst="rect">
          <a:avLst/>
        </a:prstGeom>
        <a:noFill/>
        <a:ln w="9525" cmpd="sng">
          <a:noFill/>
        </a:ln>
      </xdr:spPr>
    </xdr:pic>
    <xdr:clientData/>
  </xdr:twoCellAnchor>
  <xdr:twoCellAnchor editAs="oneCell">
    <xdr:from>
      <xdr:col>2</xdr:col>
      <xdr:colOff>9525</xdr:colOff>
      <xdr:row>29</xdr:row>
      <xdr:rowOff>0</xdr:rowOff>
    </xdr:from>
    <xdr:to>
      <xdr:col>2</xdr:col>
      <xdr:colOff>1552575</xdr:colOff>
      <xdr:row>30</xdr:row>
      <xdr:rowOff>19050</xdr:rowOff>
    </xdr:to>
    <xdr:pic>
      <xdr:nvPicPr>
        <xdr:cNvPr id="18" name="Picture 863"/>
        <xdr:cNvPicPr preferRelativeResize="1">
          <a:picLocks noChangeAspect="1"/>
        </xdr:cNvPicPr>
      </xdr:nvPicPr>
      <xdr:blipFill>
        <a:blip r:embed="rId18"/>
        <a:stretch>
          <a:fillRect/>
        </a:stretch>
      </xdr:blipFill>
      <xdr:spPr>
        <a:xfrm>
          <a:off x="514350" y="13868400"/>
          <a:ext cx="1543050" cy="1733550"/>
        </a:xfrm>
        <a:prstGeom prst="rect">
          <a:avLst/>
        </a:prstGeom>
        <a:noFill/>
        <a:ln w="9525" cmpd="sng">
          <a:noFill/>
        </a:ln>
      </xdr:spPr>
    </xdr:pic>
    <xdr:clientData/>
  </xdr:twoCellAnchor>
  <xdr:twoCellAnchor editAs="oneCell">
    <xdr:from>
      <xdr:col>11</xdr:col>
      <xdr:colOff>0</xdr:colOff>
      <xdr:row>25</xdr:row>
      <xdr:rowOff>0</xdr:rowOff>
    </xdr:from>
    <xdr:to>
      <xdr:col>12</xdr:col>
      <xdr:colOff>9525</xdr:colOff>
      <xdr:row>26</xdr:row>
      <xdr:rowOff>0</xdr:rowOff>
    </xdr:to>
    <xdr:pic>
      <xdr:nvPicPr>
        <xdr:cNvPr id="19" name="Picture 865"/>
        <xdr:cNvPicPr preferRelativeResize="1">
          <a:picLocks noChangeAspect="1"/>
        </xdr:cNvPicPr>
      </xdr:nvPicPr>
      <xdr:blipFill>
        <a:blip r:embed="rId19"/>
        <a:stretch>
          <a:fillRect/>
        </a:stretch>
      </xdr:blipFill>
      <xdr:spPr>
        <a:xfrm>
          <a:off x="6629400" y="11449050"/>
          <a:ext cx="1562100" cy="1714500"/>
        </a:xfrm>
        <a:prstGeom prst="rect">
          <a:avLst/>
        </a:prstGeom>
        <a:noFill/>
        <a:ln w="9525" cmpd="sng">
          <a:noFill/>
        </a:ln>
      </xdr:spPr>
    </xdr:pic>
    <xdr:clientData/>
  </xdr:twoCellAnchor>
  <xdr:twoCellAnchor editAs="oneCell">
    <xdr:from>
      <xdr:col>14</xdr:col>
      <xdr:colOff>0</xdr:colOff>
      <xdr:row>25</xdr:row>
      <xdr:rowOff>0</xdr:rowOff>
    </xdr:from>
    <xdr:to>
      <xdr:col>15</xdr:col>
      <xdr:colOff>0</xdr:colOff>
      <xdr:row>26</xdr:row>
      <xdr:rowOff>0</xdr:rowOff>
    </xdr:to>
    <xdr:pic>
      <xdr:nvPicPr>
        <xdr:cNvPr id="20" name="Picture 867"/>
        <xdr:cNvPicPr preferRelativeResize="1">
          <a:picLocks noChangeAspect="1"/>
        </xdr:cNvPicPr>
      </xdr:nvPicPr>
      <xdr:blipFill>
        <a:blip r:embed="rId20"/>
        <a:stretch>
          <a:fillRect/>
        </a:stretch>
      </xdr:blipFill>
      <xdr:spPr>
        <a:xfrm>
          <a:off x="8667750" y="11449050"/>
          <a:ext cx="1552575" cy="1714500"/>
        </a:xfrm>
        <a:prstGeom prst="rect">
          <a:avLst/>
        </a:prstGeom>
        <a:noFill/>
        <a:ln w="9525" cmpd="sng">
          <a:noFill/>
        </a:ln>
      </xdr:spPr>
    </xdr:pic>
    <xdr:clientData/>
  </xdr:twoCellAnchor>
  <xdr:twoCellAnchor editAs="oneCell">
    <xdr:from>
      <xdr:col>5</xdr:col>
      <xdr:colOff>0</xdr:colOff>
      <xdr:row>29</xdr:row>
      <xdr:rowOff>0</xdr:rowOff>
    </xdr:from>
    <xdr:to>
      <xdr:col>5</xdr:col>
      <xdr:colOff>1543050</xdr:colOff>
      <xdr:row>30</xdr:row>
      <xdr:rowOff>0</xdr:rowOff>
    </xdr:to>
    <xdr:pic>
      <xdr:nvPicPr>
        <xdr:cNvPr id="21" name="Picture 870"/>
        <xdr:cNvPicPr preferRelativeResize="1">
          <a:picLocks noChangeAspect="1"/>
        </xdr:cNvPicPr>
      </xdr:nvPicPr>
      <xdr:blipFill>
        <a:blip r:embed="rId21"/>
        <a:stretch>
          <a:fillRect/>
        </a:stretch>
      </xdr:blipFill>
      <xdr:spPr>
        <a:xfrm>
          <a:off x="2543175" y="13868400"/>
          <a:ext cx="1543050" cy="1714500"/>
        </a:xfrm>
        <a:prstGeom prst="rect">
          <a:avLst/>
        </a:prstGeom>
        <a:noFill/>
        <a:ln w="9525" cmpd="sng">
          <a:noFill/>
        </a:ln>
      </xdr:spPr>
    </xdr:pic>
    <xdr:clientData/>
  </xdr:twoCellAnchor>
  <xdr:twoCellAnchor editAs="oneCell">
    <xdr:from>
      <xdr:col>8</xdr:col>
      <xdr:colOff>9525</xdr:colOff>
      <xdr:row>29</xdr:row>
      <xdr:rowOff>0</xdr:rowOff>
    </xdr:from>
    <xdr:to>
      <xdr:col>8</xdr:col>
      <xdr:colOff>1552575</xdr:colOff>
      <xdr:row>30</xdr:row>
      <xdr:rowOff>9525</xdr:rowOff>
    </xdr:to>
    <xdr:pic>
      <xdr:nvPicPr>
        <xdr:cNvPr id="22" name="Picture 873"/>
        <xdr:cNvPicPr preferRelativeResize="1">
          <a:picLocks noChangeAspect="1"/>
        </xdr:cNvPicPr>
      </xdr:nvPicPr>
      <xdr:blipFill>
        <a:blip r:embed="rId22"/>
        <a:stretch>
          <a:fillRect/>
        </a:stretch>
      </xdr:blipFill>
      <xdr:spPr>
        <a:xfrm>
          <a:off x="4591050" y="13868400"/>
          <a:ext cx="1543050" cy="1724025"/>
        </a:xfrm>
        <a:prstGeom prst="rect">
          <a:avLst/>
        </a:prstGeom>
        <a:noFill/>
        <a:ln w="9525" cmpd="sng">
          <a:noFill/>
        </a:ln>
      </xdr:spPr>
    </xdr:pic>
    <xdr:clientData/>
  </xdr:twoCellAnchor>
  <xdr:twoCellAnchor editAs="oneCell">
    <xdr:from>
      <xdr:col>11</xdr:col>
      <xdr:colOff>9525</xdr:colOff>
      <xdr:row>29</xdr:row>
      <xdr:rowOff>0</xdr:rowOff>
    </xdr:from>
    <xdr:to>
      <xdr:col>11</xdr:col>
      <xdr:colOff>1552575</xdr:colOff>
      <xdr:row>30</xdr:row>
      <xdr:rowOff>9525</xdr:rowOff>
    </xdr:to>
    <xdr:pic>
      <xdr:nvPicPr>
        <xdr:cNvPr id="23" name="Picture 874"/>
        <xdr:cNvPicPr preferRelativeResize="1">
          <a:picLocks noChangeAspect="1"/>
        </xdr:cNvPicPr>
      </xdr:nvPicPr>
      <xdr:blipFill>
        <a:blip r:embed="rId23"/>
        <a:stretch>
          <a:fillRect/>
        </a:stretch>
      </xdr:blipFill>
      <xdr:spPr>
        <a:xfrm>
          <a:off x="6638925" y="13868400"/>
          <a:ext cx="1543050" cy="1724025"/>
        </a:xfrm>
        <a:prstGeom prst="rect">
          <a:avLst/>
        </a:prstGeom>
        <a:noFill/>
        <a:ln w="9525" cmpd="sng">
          <a:noFill/>
        </a:ln>
      </xdr:spPr>
    </xdr:pic>
    <xdr:clientData/>
  </xdr:twoCellAnchor>
  <xdr:twoCellAnchor editAs="oneCell">
    <xdr:from>
      <xdr:col>14</xdr:col>
      <xdr:colOff>9525</xdr:colOff>
      <xdr:row>29</xdr:row>
      <xdr:rowOff>0</xdr:rowOff>
    </xdr:from>
    <xdr:to>
      <xdr:col>14</xdr:col>
      <xdr:colOff>1543050</xdr:colOff>
      <xdr:row>30</xdr:row>
      <xdr:rowOff>0</xdr:rowOff>
    </xdr:to>
    <xdr:pic>
      <xdr:nvPicPr>
        <xdr:cNvPr id="24" name="Picture 876"/>
        <xdr:cNvPicPr preferRelativeResize="1">
          <a:picLocks noChangeAspect="1"/>
        </xdr:cNvPicPr>
      </xdr:nvPicPr>
      <xdr:blipFill>
        <a:blip r:embed="rId24"/>
        <a:stretch>
          <a:fillRect/>
        </a:stretch>
      </xdr:blipFill>
      <xdr:spPr>
        <a:xfrm>
          <a:off x="8677275" y="13868400"/>
          <a:ext cx="1533525" cy="1714500"/>
        </a:xfrm>
        <a:prstGeom prst="rect">
          <a:avLst/>
        </a:prstGeom>
        <a:noFill/>
        <a:ln w="9525" cmpd="sng">
          <a:noFill/>
        </a:ln>
      </xdr:spPr>
    </xdr:pic>
    <xdr:clientData/>
  </xdr:twoCellAnchor>
  <xdr:twoCellAnchor editAs="oneCell">
    <xdr:from>
      <xdr:col>2</xdr:col>
      <xdr:colOff>0</xdr:colOff>
      <xdr:row>33</xdr:row>
      <xdr:rowOff>0</xdr:rowOff>
    </xdr:from>
    <xdr:to>
      <xdr:col>3</xdr:col>
      <xdr:colOff>0</xdr:colOff>
      <xdr:row>34</xdr:row>
      <xdr:rowOff>9525</xdr:rowOff>
    </xdr:to>
    <xdr:pic>
      <xdr:nvPicPr>
        <xdr:cNvPr id="25" name="Picture 877"/>
        <xdr:cNvPicPr preferRelativeResize="1">
          <a:picLocks noChangeAspect="1"/>
        </xdr:cNvPicPr>
      </xdr:nvPicPr>
      <xdr:blipFill>
        <a:blip r:embed="rId25"/>
        <a:stretch>
          <a:fillRect/>
        </a:stretch>
      </xdr:blipFill>
      <xdr:spPr>
        <a:xfrm>
          <a:off x="504825" y="16278225"/>
          <a:ext cx="1552575" cy="1724025"/>
        </a:xfrm>
        <a:prstGeom prst="rect">
          <a:avLst/>
        </a:prstGeom>
        <a:noFill/>
        <a:ln w="9525" cmpd="sng">
          <a:noFill/>
        </a:ln>
      </xdr:spPr>
    </xdr:pic>
    <xdr:clientData/>
  </xdr:twoCellAnchor>
  <xdr:twoCellAnchor editAs="oneCell">
    <xdr:from>
      <xdr:col>4</xdr:col>
      <xdr:colOff>447675</xdr:colOff>
      <xdr:row>33</xdr:row>
      <xdr:rowOff>0</xdr:rowOff>
    </xdr:from>
    <xdr:to>
      <xdr:col>6</xdr:col>
      <xdr:colOff>0</xdr:colOff>
      <xdr:row>34</xdr:row>
      <xdr:rowOff>9525</xdr:rowOff>
    </xdr:to>
    <xdr:pic>
      <xdr:nvPicPr>
        <xdr:cNvPr id="26" name="Picture 879"/>
        <xdr:cNvPicPr preferRelativeResize="1">
          <a:picLocks noChangeAspect="1"/>
        </xdr:cNvPicPr>
      </xdr:nvPicPr>
      <xdr:blipFill>
        <a:blip r:embed="rId26"/>
        <a:stretch>
          <a:fillRect/>
        </a:stretch>
      </xdr:blipFill>
      <xdr:spPr>
        <a:xfrm>
          <a:off x="2533650" y="16278225"/>
          <a:ext cx="1562100" cy="1724025"/>
        </a:xfrm>
        <a:prstGeom prst="rect">
          <a:avLst/>
        </a:prstGeom>
        <a:noFill/>
        <a:ln w="9525" cmpd="sng">
          <a:noFill/>
        </a:ln>
      </xdr:spPr>
    </xdr:pic>
    <xdr:clientData/>
  </xdr:twoCellAnchor>
  <xdr:twoCellAnchor editAs="oneCell">
    <xdr:from>
      <xdr:col>8</xdr:col>
      <xdr:colOff>9525</xdr:colOff>
      <xdr:row>49</xdr:row>
      <xdr:rowOff>0</xdr:rowOff>
    </xdr:from>
    <xdr:to>
      <xdr:col>8</xdr:col>
      <xdr:colOff>1552575</xdr:colOff>
      <xdr:row>50</xdr:row>
      <xdr:rowOff>0</xdr:rowOff>
    </xdr:to>
    <xdr:pic>
      <xdr:nvPicPr>
        <xdr:cNvPr id="27" name="Picture 881"/>
        <xdr:cNvPicPr preferRelativeResize="1">
          <a:picLocks noChangeAspect="1"/>
        </xdr:cNvPicPr>
      </xdr:nvPicPr>
      <xdr:blipFill>
        <a:blip r:embed="rId27"/>
        <a:stretch>
          <a:fillRect/>
        </a:stretch>
      </xdr:blipFill>
      <xdr:spPr>
        <a:xfrm>
          <a:off x="4591050" y="25946100"/>
          <a:ext cx="1543050" cy="1714500"/>
        </a:xfrm>
        <a:prstGeom prst="rect">
          <a:avLst/>
        </a:prstGeom>
        <a:noFill/>
        <a:ln w="9525" cmpd="sng">
          <a:noFill/>
        </a:ln>
      </xdr:spPr>
    </xdr:pic>
    <xdr:clientData/>
  </xdr:twoCellAnchor>
  <xdr:twoCellAnchor editAs="oneCell">
    <xdr:from>
      <xdr:col>2</xdr:col>
      <xdr:colOff>9525</xdr:colOff>
      <xdr:row>85</xdr:row>
      <xdr:rowOff>0</xdr:rowOff>
    </xdr:from>
    <xdr:to>
      <xdr:col>2</xdr:col>
      <xdr:colOff>1552575</xdr:colOff>
      <xdr:row>86</xdr:row>
      <xdr:rowOff>0</xdr:rowOff>
    </xdr:to>
    <xdr:pic>
      <xdr:nvPicPr>
        <xdr:cNvPr id="28" name="Picture 883"/>
        <xdr:cNvPicPr preferRelativeResize="1">
          <a:picLocks noChangeAspect="1"/>
        </xdr:cNvPicPr>
      </xdr:nvPicPr>
      <xdr:blipFill>
        <a:blip r:embed="rId28"/>
        <a:stretch>
          <a:fillRect/>
        </a:stretch>
      </xdr:blipFill>
      <xdr:spPr>
        <a:xfrm>
          <a:off x="514350" y="47786925"/>
          <a:ext cx="1543050" cy="1714500"/>
        </a:xfrm>
        <a:prstGeom prst="rect">
          <a:avLst/>
        </a:prstGeom>
        <a:noFill/>
        <a:ln w="9525" cmpd="sng">
          <a:noFill/>
        </a:ln>
      </xdr:spPr>
    </xdr:pic>
    <xdr:clientData/>
  </xdr:twoCellAnchor>
  <xdr:twoCellAnchor editAs="oneCell">
    <xdr:from>
      <xdr:col>2</xdr:col>
      <xdr:colOff>0</xdr:colOff>
      <xdr:row>77</xdr:row>
      <xdr:rowOff>0</xdr:rowOff>
    </xdr:from>
    <xdr:to>
      <xdr:col>3</xdr:col>
      <xdr:colOff>0</xdr:colOff>
      <xdr:row>78</xdr:row>
      <xdr:rowOff>0</xdr:rowOff>
    </xdr:to>
    <xdr:pic>
      <xdr:nvPicPr>
        <xdr:cNvPr id="29" name="Picture 885"/>
        <xdr:cNvPicPr preferRelativeResize="1">
          <a:picLocks noChangeAspect="1"/>
        </xdr:cNvPicPr>
      </xdr:nvPicPr>
      <xdr:blipFill>
        <a:blip r:embed="rId29"/>
        <a:stretch>
          <a:fillRect/>
        </a:stretch>
      </xdr:blipFill>
      <xdr:spPr>
        <a:xfrm>
          <a:off x="504825" y="42929175"/>
          <a:ext cx="1552575" cy="1714500"/>
        </a:xfrm>
        <a:prstGeom prst="rect">
          <a:avLst/>
        </a:prstGeom>
        <a:noFill/>
        <a:ln w="9525" cmpd="sng">
          <a:noFill/>
        </a:ln>
      </xdr:spPr>
    </xdr:pic>
    <xdr:clientData/>
  </xdr:twoCellAnchor>
  <xdr:twoCellAnchor editAs="oneCell">
    <xdr:from>
      <xdr:col>14</xdr:col>
      <xdr:colOff>0</xdr:colOff>
      <xdr:row>57</xdr:row>
      <xdr:rowOff>0</xdr:rowOff>
    </xdr:from>
    <xdr:to>
      <xdr:col>15</xdr:col>
      <xdr:colOff>0</xdr:colOff>
      <xdr:row>58</xdr:row>
      <xdr:rowOff>0</xdr:rowOff>
    </xdr:to>
    <xdr:pic>
      <xdr:nvPicPr>
        <xdr:cNvPr id="30" name="Picture 888"/>
        <xdr:cNvPicPr preferRelativeResize="1">
          <a:picLocks noChangeAspect="1"/>
        </xdr:cNvPicPr>
      </xdr:nvPicPr>
      <xdr:blipFill>
        <a:blip r:embed="rId30"/>
        <a:stretch>
          <a:fillRect/>
        </a:stretch>
      </xdr:blipFill>
      <xdr:spPr>
        <a:xfrm>
          <a:off x="8667750" y="30794325"/>
          <a:ext cx="1552575" cy="1714500"/>
        </a:xfrm>
        <a:prstGeom prst="rect">
          <a:avLst/>
        </a:prstGeom>
        <a:noFill/>
        <a:ln w="9525" cmpd="sng">
          <a:noFill/>
        </a:ln>
      </xdr:spPr>
    </xdr:pic>
    <xdr:clientData/>
  </xdr:twoCellAnchor>
  <xdr:twoCellAnchor editAs="oneCell">
    <xdr:from>
      <xdr:col>11</xdr:col>
      <xdr:colOff>9525</xdr:colOff>
      <xdr:row>65</xdr:row>
      <xdr:rowOff>0</xdr:rowOff>
    </xdr:from>
    <xdr:to>
      <xdr:col>11</xdr:col>
      <xdr:colOff>1543050</xdr:colOff>
      <xdr:row>66</xdr:row>
      <xdr:rowOff>9525</xdr:rowOff>
    </xdr:to>
    <xdr:pic>
      <xdr:nvPicPr>
        <xdr:cNvPr id="31" name="Picture 890"/>
        <xdr:cNvPicPr preferRelativeResize="1">
          <a:picLocks noChangeAspect="1"/>
        </xdr:cNvPicPr>
      </xdr:nvPicPr>
      <xdr:blipFill>
        <a:blip r:embed="rId31"/>
        <a:stretch>
          <a:fillRect/>
        </a:stretch>
      </xdr:blipFill>
      <xdr:spPr>
        <a:xfrm>
          <a:off x="6638925" y="35642550"/>
          <a:ext cx="1533525" cy="1724025"/>
        </a:xfrm>
        <a:prstGeom prst="rect">
          <a:avLst/>
        </a:prstGeom>
        <a:noFill/>
        <a:ln w="9525" cmpd="sng">
          <a:noFill/>
        </a:ln>
      </xdr:spPr>
    </xdr:pic>
    <xdr:clientData/>
  </xdr:twoCellAnchor>
  <xdr:twoCellAnchor editAs="oneCell">
    <xdr:from>
      <xdr:col>11</xdr:col>
      <xdr:colOff>0</xdr:colOff>
      <xdr:row>41</xdr:row>
      <xdr:rowOff>0</xdr:rowOff>
    </xdr:from>
    <xdr:to>
      <xdr:col>12</xdr:col>
      <xdr:colOff>0</xdr:colOff>
      <xdr:row>42</xdr:row>
      <xdr:rowOff>9525</xdr:rowOff>
    </xdr:to>
    <xdr:pic>
      <xdr:nvPicPr>
        <xdr:cNvPr id="32" name="Picture 892"/>
        <xdr:cNvPicPr preferRelativeResize="1">
          <a:picLocks noChangeAspect="1"/>
        </xdr:cNvPicPr>
      </xdr:nvPicPr>
      <xdr:blipFill>
        <a:blip r:embed="rId32"/>
        <a:stretch>
          <a:fillRect/>
        </a:stretch>
      </xdr:blipFill>
      <xdr:spPr>
        <a:xfrm>
          <a:off x="6629400" y="21107400"/>
          <a:ext cx="1552575" cy="1724025"/>
        </a:xfrm>
        <a:prstGeom prst="rect">
          <a:avLst/>
        </a:prstGeom>
        <a:noFill/>
        <a:ln w="9525" cmpd="sng">
          <a:noFill/>
        </a:ln>
      </xdr:spPr>
    </xdr:pic>
    <xdr:clientData/>
  </xdr:twoCellAnchor>
  <xdr:twoCellAnchor editAs="oneCell">
    <xdr:from>
      <xdr:col>5</xdr:col>
      <xdr:colOff>0</xdr:colOff>
      <xdr:row>61</xdr:row>
      <xdr:rowOff>9525</xdr:rowOff>
    </xdr:from>
    <xdr:to>
      <xdr:col>6</xdr:col>
      <xdr:colOff>0</xdr:colOff>
      <xdr:row>61</xdr:row>
      <xdr:rowOff>1714500</xdr:rowOff>
    </xdr:to>
    <xdr:pic>
      <xdr:nvPicPr>
        <xdr:cNvPr id="33" name="Picture 894"/>
        <xdr:cNvPicPr preferRelativeResize="1">
          <a:picLocks noChangeAspect="1"/>
        </xdr:cNvPicPr>
      </xdr:nvPicPr>
      <xdr:blipFill>
        <a:blip r:embed="rId33"/>
        <a:stretch>
          <a:fillRect/>
        </a:stretch>
      </xdr:blipFill>
      <xdr:spPr>
        <a:xfrm>
          <a:off x="2543175" y="33223200"/>
          <a:ext cx="1552575" cy="1704975"/>
        </a:xfrm>
        <a:prstGeom prst="rect">
          <a:avLst/>
        </a:prstGeom>
        <a:noFill/>
        <a:ln w="9525" cmpd="sng">
          <a:noFill/>
        </a:ln>
      </xdr:spPr>
    </xdr:pic>
    <xdr:clientData/>
  </xdr:twoCellAnchor>
  <xdr:twoCellAnchor editAs="oneCell">
    <xdr:from>
      <xdr:col>2</xdr:col>
      <xdr:colOff>28575</xdr:colOff>
      <xdr:row>45</xdr:row>
      <xdr:rowOff>9525</xdr:rowOff>
    </xdr:from>
    <xdr:to>
      <xdr:col>2</xdr:col>
      <xdr:colOff>1543050</xdr:colOff>
      <xdr:row>45</xdr:row>
      <xdr:rowOff>1714500</xdr:rowOff>
    </xdr:to>
    <xdr:pic>
      <xdr:nvPicPr>
        <xdr:cNvPr id="34" name="Picture 895"/>
        <xdr:cNvPicPr preferRelativeResize="1">
          <a:picLocks noChangeAspect="1"/>
        </xdr:cNvPicPr>
      </xdr:nvPicPr>
      <xdr:blipFill>
        <a:blip r:embed="rId34"/>
        <a:stretch>
          <a:fillRect/>
        </a:stretch>
      </xdr:blipFill>
      <xdr:spPr>
        <a:xfrm>
          <a:off x="533400" y="23536275"/>
          <a:ext cx="1514475" cy="1704975"/>
        </a:xfrm>
        <a:prstGeom prst="rect">
          <a:avLst/>
        </a:prstGeom>
        <a:noFill/>
        <a:ln w="9525" cmpd="sng">
          <a:noFill/>
        </a:ln>
      </xdr:spPr>
    </xdr:pic>
    <xdr:clientData/>
  </xdr:twoCellAnchor>
  <xdr:twoCellAnchor editAs="oneCell">
    <xdr:from>
      <xdr:col>5</xdr:col>
      <xdr:colOff>19050</xdr:colOff>
      <xdr:row>69</xdr:row>
      <xdr:rowOff>0</xdr:rowOff>
    </xdr:from>
    <xdr:to>
      <xdr:col>5</xdr:col>
      <xdr:colOff>1543050</xdr:colOff>
      <xdr:row>70</xdr:row>
      <xdr:rowOff>0</xdr:rowOff>
    </xdr:to>
    <xdr:pic>
      <xdr:nvPicPr>
        <xdr:cNvPr id="35" name="Picture 896"/>
        <xdr:cNvPicPr preferRelativeResize="1">
          <a:picLocks noChangeAspect="1"/>
        </xdr:cNvPicPr>
      </xdr:nvPicPr>
      <xdr:blipFill>
        <a:blip r:embed="rId35"/>
        <a:stretch>
          <a:fillRect/>
        </a:stretch>
      </xdr:blipFill>
      <xdr:spPr>
        <a:xfrm>
          <a:off x="2562225" y="38071425"/>
          <a:ext cx="1524000" cy="1714500"/>
        </a:xfrm>
        <a:prstGeom prst="rect">
          <a:avLst/>
        </a:prstGeom>
        <a:noFill/>
        <a:ln w="9525" cmpd="sng">
          <a:noFill/>
        </a:ln>
      </xdr:spPr>
    </xdr:pic>
    <xdr:clientData/>
  </xdr:twoCellAnchor>
  <xdr:twoCellAnchor editAs="oneCell">
    <xdr:from>
      <xdr:col>8</xdr:col>
      <xdr:colOff>9525</xdr:colOff>
      <xdr:row>81</xdr:row>
      <xdr:rowOff>9525</xdr:rowOff>
    </xdr:from>
    <xdr:to>
      <xdr:col>8</xdr:col>
      <xdr:colOff>1552575</xdr:colOff>
      <xdr:row>81</xdr:row>
      <xdr:rowOff>1714500</xdr:rowOff>
    </xdr:to>
    <xdr:pic>
      <xdr:nvPicPr>
        <xdr:cNvPr id="36" name="Picture 900"/>
        <xdr:cNvPicPr preferRelativeResize="1">
          <a:picLocks noChangeAspect="1"/>
        </xdr:cNvPicPr>
      </xdr:nvPicPr>
      <xdr:blipFill>
        <a:blip r:embed="rId36"/>
        <a:stretch>
          <a:fillRect/>
        </a:stretch>
      </xdr:blipFill>
      <xdr:spPr>
        <a:xfrm>
          <a:off x="4591050" y="45367575"/>
          <a:ext cx="1543050" cy="1704975"/>
        </a:xfrm>
        <a:prstGeom prst="rect">
          <a:avLst/>
        </a:prstGeom>
        <a:noFill/>
        <a:ln w="9525" cmpd="sng">
          <a:noFill/>
        </a:ln>
      </xdr:spPr>
    </xdr:pic>
    <xdr:clientData/>
  </xdr:twoCellAnchor>
  <xdr:twoCellAnchor editAs="oneCell">
    <xdr:from>
      <xdr:col>14</xdr:col>
      <xdr:colOff>28575</xdr:colOff>
      <xdr:row>72</xdr:row>
      <xdr:rowOff>342900</xdr:rowOff>
    </xdr:from>
    <xdr:to>
      <xdr:col>14</xdr:col>
      <xdr:colOff>1543050</xdr:colOff>
      <xdr:row>74</xdr:row>
      <xdr:rowOff>9525</xdr:rowOff>
    </xdr:to>
    <xdr:pic>
      <xdr:nvPicPr>
        <xdr:cNvPr id="37" name="Picture 901"/>
        <xdr:cNvPicPr preferRelativeResize="1">
          <a:picLocks noChangeAspect="1"/>
        </xdr:cNvPicPr>
      </xdr:nvPicPr>
      <xdr:blipFill>
        <a:blip r:embed="rId37"/>
        <a:stretch>
          <a:fillRect/>
        </a:stretch>
      </xdr:blipFill>
      <xdr:spPr>
        <a:xfrm>
          <a:off x="8696325" y="40490775"/>
          <a:ext cx="1514475" cy="1733550"/>
        </a:xfrm>
        <a:prstGeom prst="rect">
          <a:avLst/>
        </a:prstGeom>
        <a:noFill/>
        <a:ln w="9525" cmpd="sng">
          <a:noFill/>
        </a:ln>
      </xdr:spPr>
    </xdr:pic>
    <xdr:clientData/>
  </xdr:twoCellAnchor>
  <xdr:twoCellAnchor editAs="oneCell">
    <xdr:from>
      <xdr:col>8</xdr:col>
      <xdr:colOff>0</xdr:colOff>
      <xdr:row>89</xdr:row>
      <xdr:rowOff>0</xdr:rowOff>
    </xdr:from>
    <xdr:to>
      <xdr:col>9</xdr:col>
      <xdr:colOff>0</xdr:colOff>
      <xdr:row>90</xdr:row>
      <xdr:rowOff>0</xdr:rowOff>
    </xdr:to>
    <xdr:pic>
      <xdr:nvPicPr>
        <xdr:cNvPr id="38" name="Picture 902"/>
        <xdr:cNvPicPr preferRelativeResize="1">
          <a:picLocks noChangeAspect="1"/>
        </xdr:cNvPicPr>
      </xdr:nvPicPr>
      <xdr:blipFill>
        <a:blip r:embed="rId38"/>
        <a:stretch>
          <a:fillRect/>
        </a:stretch>
      </xdr:blipFill>
      <xdr:spPr>
        <a:xfrm>
          <a:off x="4581525" y="50215800"/>
          <a:ext cx="1552575" cy="1714500"/>
        </a:xfrm>
        <a:prstGeom prst="rect">
          <a:avLst/>
        </a:prstGeom>
        <a:noFill/>
        <a:ln w="9525" cmpd="sng">
          <a:noFill/>
        </a:ln>
      </xdr:spPr>
    </xdr:pic>
    <xdr:clientData/>
  </xdr:twoCellAnchor>
  <xdr:twoCellAnchor editAs="oneCell">
    <xdr:from>
      <xdr:col>5</xdr:col>
      <xdr:colOff>0</xdr:colOff>
      <xdr:row>37</xdr:row>
      <xdr:rowOff>0</xdr:rowOff>
    </xdr:from>
    <xdr:to>
      <xdr:col>6</xdr:col>
      <xdr:colOff>9525</xdr:colOff>
      <xdr:row>38</xdr:row>
      <xdr:rowOff>0</xdr:rowOff>
    </xdr:to>
    <xdr:pic>
      <xdr:nvPicPr>
        <xdr:cNvPr id="39" name="Picture 903"/>
        <xdr:cNvPicPr preferRelativeResize="1">
          <a:picLocks noChangeAspect="1"/>
        </xdr:cNvPicPr>
      </xdr:nvPicPr>
      <xdr:blipFill>
        <a:blip r:embed="rId39"/>
        <a:stretch>
          <a:fillRect/>
        </a:stretch>
      </xdr:blipFill>
      <xdr:spPr>
        <a:xfrm>
          <a:off x="2543175" y="18688050"/>
          <a:ext cx="1562100" cy="1714500"/>
        </a:xfrm>
        <a:prstGeom prst="rect">
          <a:avLst/>
        </a:prstGeom>
        <a:noFill/>
        <a:ln w="9525" cmpd="sng">
          <a:noFill/>
        </a:ln>
      </xdr:spPr>
    </xdr:pic>
    <xdr:clientData/>
  </xdr:twoCellAnchor>
  <xdr:twoCellAnchor editAs="oneCell">
    <xdr:from>
      <xdr:col>8</xdr:col>
      <xdr:colOff>9525</xdr:colOff>
      <xdr:row>72</xdr:row>
      <xdr:rowOff>342900</xdr:rowOff>
    </xdr:from>
    <xdr:to>
      <xdr:col>8</xdr:col>
      <xdr:colOff>1543050</xdr:colOff>
      <xdr:row>74</xdr:row>
      <xdr:rowOff>0</xdr:rowOff>
    </xdr:to>
    <xdr:pic>
      <xdr:nvPicPr>
        <xdr:cNvPr id="40" name="Picture 904"/>
        <xdr:cNvPicPr preferRelativeResize="1">
          <a:picLocks noChangeAspect="1"/>
        </xdr:cNvPicPr>
      </xdr:nvPicPr>
      <xdr:blipFill>
        <a:blip r:embed="rId40"/>
        <a:stretch>
          <a:fillRect/>
        </a:stretch>
      </xdr:blipFill>
      <xdr:spPr>
        <a:xfrm>
          <a:off x="4591050" y="40490775"/>
          <a:ext cx="1533525" cy="1724025"/>
        </a:xfrm>
        <a:prstGeom prst="rect">
          <a:avLst/>
        </a:prstGeom>
        <a:noFill/>
        <a:ln w="9525" cmpd="sng">
          <a:noFill/>
        </a:ln>
      </xdr:spPr>
    </xdr:pic>
    <xdr:clientData/>
  </xdr:twoCellAnchor>
  <xdr:twoCellAnchor editAs="oneCell">
    <xdr:from>
      <xdr:col>11</xdr:col>
      <xdr:colOff>9525</xdr:colOff>
      <xdr:row>77</xdr:row>
      <xdr:rowOff>0</xdr:rowOff>
    </xdr:from>
    <xdr:to>
      <xdr:col>11</xdr:col>
      <xdr:colOff>1543050</xdr:colOff>
      <xdr:row>78</xdr:row>
      <xdr:rowOff>9525</xdr:rowOff>
    </xdr:to>
    <xdr:pic>
      <xdr:nvPicPr>
        <xdr:cNvPr id="41" name="Picture 905"/>
        <xdr:cNvPicPr preferRelativeResize="1">
          <a:picLocks noChangeAspect="1"/>
        </xdr:cNvPicPr>
      </xdr:nvPicPr>
      <xdr:blipFill>
        <a:blip r:embed="rId41"/>
        <a:stretch>
          <a:fillRect/>
        </a:stretch>
      </xdr:blipFill>
      <xdr:spPr>
        <a:xfrm>
          <a:off x="6638925" y="42929175"/>
          <a:ext cx="1533525" cy="1724025"/>
        </a:xfrm>
        <a:prstGeom prst="rect">
          <a:avLst/>
        </a:prstGeom>
        <a:noFill/>
        <a:ln w="9525" cmpd="sng">
          <a:noFill/>
        </a:ln>
      </xdr:spPr>
    </xdr:pic>
    <xdr:clientData/>
  </xdr:twoCellAnchor>
  <xdr:twoCellAnchor editAs="oneCell">
    <xdr:from>
      <xdr:col>8</xdr:col>
      <xdr:colOff>19050</xdr:colOff>
      <xdr:row>41</xdr:row>
      <xdr:rowOff>0</xdr:rowOff>
    </xdr:from>
    <xdr:to>
      <xdr:col>8</xdr:col>
      <xdr:colOff>1543050</xdr:colOff>
      <xdr:row>42</xdr:row>
      <xdr:rowOff>9525</xdr:rowOff>
    </xdr:to>
    <xdr:pic>
      <xdr:nvPicPr>
        <xdr:cNvPr id="42" name="Picture 907"/>
        <xdr:cNvPicPr preferRelativeResize="1">
          <a:picLocks noChangeAspect="1"/>
        </xdr:cNvPicPr>
      </xdr:nvPicPr>
      <xdr:blipFill>
        <a:blip r:embed="rId42"/>
        <a:stretch>
          <a:fillRect/>
        </a:stretch>
      </xdr:blipFill>
      <xdr:spPr>
        <a:xfrm>
          <a:off x="4600575" y="21107400"/>
          <a:ext cx="1524000" cy="1724025"/>
        </a:xfrm>
        <a:prstGeom prst="rect">
          <a:avLst/>
        </a:prstGeom>
        <a:noFill/>
        <a:ln w="9525" cmpd="sng">
          <a:noFill/>
        </a:ln>
      </xdr:spPr>
    </xdr:pic>
    <xdr:clientData/>
  </xdr:twoCellAnchor>
  <xdr:twoCellAnchor editAs="oneCell">
    <xdr:from>
      <xdr:col>5</xdr:col>
      <xdr:colOff>19050</xdr:colOff>
      <xdr:row>52</xdr:row>
      <xdr:rowOff>342900</xdr:rowOff>
    </xdr:from>
    <xdr:to>
      <xdr:col>5</xdr:col>
      <xdr:colOff>1552575</xdr:colOff>
      <xdr:row>54</xdr:row>
      <xdr:rowOff>9525</xdr:rowOff>
    </xdr:to>
    <xdr:pic>
      <xdr:nvPicPr>
        <xdr:cNvPr id="43" name="Picture 908"/>
        <xdr:cNvPicPr preferRelativeResize="1">
          <a:picLocks noChangeAspect="1"/>
        </xdr:cNvPicPr>
      </xdr:nvPicPr>
      <xdr:blipFill>
        <a:blip r:embed="rId43"/>
        <a:stretch>
          <a:fillRect/>
        </a:stretch>
      </xdr:blipFill>
      <xdr:spPr>
        <a:xfrm>
          <a:off x="2562225" y="28365450"/>
          <a:ext cx="1533525" cy="1733550"/>
        </a:xfrm>
        <a:prstGeom prst="rect">
          <a:avLst/>
        </a:prstGeom>
        <a:noFill/>
        <a:ln w="9525" cmpd="sng">
          <a:noFill/>
        </a:ln>
      </xdr:spPr>
    </xdr:pic>
    <xdr:clientData/>
  </xdr:twoCellAnchor>
  <xdr:twoCellAnchor editAs="oneCell">
    <xdr:from>
      <xdr:col>5</xdr:col>
      <xdr:colOff>0</xdr:colOff>
      <xdr:row>85</xdr:row>
      <xdr:rowOff>0</xdr:rowOff>
    </xdr:from>
    <xdr:to>
      <xdr:col>6</xdr:col>
      <xdr:colOff>0</xdr:colOff>
      <xdr:row>86</xdr:row>
      <xdr:rowOff>0</xdr:rowOff>
    </xdr:to>
    <xdr:pic>
      <xdr:nvPicPr>
        <xdr:cNvPr id="44" name="Picture 909"/>
        <xdr:cNvPicPr preferRelativeResize="1">
          <a:picLocks noChangeAspect="1"/>
        </xdr:cNvPicPr>
      </xdr:nvPicPr>
      <xdr:blipFill>
        <a:blip r:embed="rId44"/>
        <a:stretch>
          <a:fillRect/>
        </a:stretch>
      </xdr:blipFill>
      <xdr:spPr>
        <a:xfrm>
          <a:off x="2543175" y="47786925"/>
          <a:ext cx="1552575" cy="1714500"/>
        </a:xfrm>
        <a:prstGeom prst="rect">
          <a:avLst/>
        </a:prstGeom>
        <a:noFill/>
        <a:ln w="9525" cmpd="sng">
          <a:noFill/>
        </a:ln>
      </xdr:spPr>
    </xdr:pic>
    <xdr:clientData/>
  </xdr:twoCellAnchor>
  <xdr:twoCellAnchor editAs="oneCell">
    <xdr:from>
      <xdr:col>11</xdr:col>
      <xdr:colOff>9525</xdr:colOff>
      <xdr:row>49</xdr:row>
      <xdr:rowOff>0</xdr:rowOff>
    </xdr:from>
    <xdr:to>
      <xdr:col>11</xdr:col>
      <xdr:colOff>1543050</xdr:colOff>
      <xdr:row>50</xdr:row>
      <xdr:rowOff>9525</xdr:rowOff>
    </xdr:to>
    <xdr:pic>
      <xdr:nvPicPr>
        <xdr:cNvPr id="45" name="Picture 911"/>
        <xdr:cNvPicPr preferRelativeResize="1">
          <a:picLocks noChangeAspect="1"/>
        </xdr:cNvPicPr>
      </xdr:nvPicPr>
      <xdr:blipFill>
        <a:blip r:embed="rId45"/>
        <a:stretch>
          <a:fillRect/>
        </a:stretch>
      </xdr:blipFill>
      <xdr:spPr>
        <a:xfrm>
          <a:off x="6638925" y="25946100"/>
          <a:ext cx="1533525" cy="1724025"/>
        </a:xfrm>
        <a:prstGeom prst="rect">
          <a:avLst/>
        </a:prstGeom>
        <a:noFill/>
        <a:ln w="9525" cmpd="sng">
          <a:noFill/>
        </a:ln>
      </xdr:spPr>
    </xdr:pic>
    <xdr:clientData/>
  </xdr:twoCellAnchor>
  <xdr:twoCellAnchor editAs="oneCell">
    <xdr:from>
      <xdr:col>2</xdr:col>
      <xdr:colOff>9525</xdr:colOff>
      <xdr:row>57</xdr:row>
      <xdr:rowOff>0</xdr:rowOff>
    </xdr:from>
    <xdr:to>
      <xdr:col>2</xdr:col>
      <xdr:colOff>1543050</xdr:colOff>
      <xdr:row>58</xdr:row>
      <xdr:rowOff>9525</xdr:rowOff>
    </xdr:to>
    <xdr:pic>
      <xdr:nvPicPr>
        <xdr:cNvPr id="46" name="Picture 913"/>
        <xdr:cNvPicPr preferRelativeResize="1">
          <a:picLocks noChangeAspect="1"/>
        </xdr:cNvPicPr>
      </xdr:nvPicPr>
      <xdr:blipFill>
        <a:blip r:embed="rId46"/>
        <a:stretch>
          <a:fillRect/>
        </a:stretch>
      </xdr:blipFill>
      <xdr:spPr>
        <a:xfrm>
          <a:off x="514350" y="30794325"/>
          <a:ext cx="1533525" cy="1724025"/>
        </a:xfrm>
        <a:prstGeom prst="rect">
          <a:avLst/>
        </a:prstGeom>
        <a:noFill/>
        <a:ln w="9525" cmpd="sng">
          <a:noFill/>
        </a:ln>
      </xdr:spPr>
    </xdr:pic>
    <xdr:clientData/>
  </xdr:twoCellAnchor>
  <xdr:twoCellAnchor editAs="oneCell">
    <xdr:from>
      <xdr:col>8</xdr:col>
      <xdr:colOff>9525</xdr:colOff>
      <xdr:row>68</xdr:row>
      <xdr:rowOff>342900</xdr:rowOff>
    </xdr:from>
    <xdr:to>
      <xdr:col>8</xdr:col>
      <xdr:colOff>1552575</xdr:colOff>
      <xdr:row>70</xdr:row>
      <xdr:rowOff>0</xdr:rowOff>
    </xdr:to>
    <xdr:pic>
      <xdr:nvPicPr>
        <xdr:cNvPr id="47" name="Picture 914"/>
        <xdr:cNvPicPr preferRelativeResize="1">
          <a:picLocks noChangeAspect="1"/>
        </xdr:cNvPicPr>
      </xdr:nvPicPr>
      <xdr:blipFill>
        <a:blip r:embed="rId47"/>
        <a:stretch>
          <a:fillRect/>
        </a:stretch>
      </xdr:blipFill>
      <xdr:spPr>
        <a:xfrm>
          <a:off x="4591050" y="38061900"/>
          <a:ext cx="1543050" cy="1724025"/>
        </a:xfrm>
        <a:prstGeom prst="rect">
          <a:avLst/>
        </a:prstGeom>
        <a:noFill/>
        <a:ln w="9525" cmpd="sng">
          <a:noFill/>
        </a:ln>
      </xdr:spPr>
    </xdr:pic>
    <xdr:clientData/>
  </xdr:twoCellAnchor>
  <xdr:twoCellAnchor editAs="oneCell">
    <xdr:from>
      <xdr:col>8</xdr:col>
      <xdr:colOff>9525</xdr:colOff>
      <xdr:row>37</xdr:row>
      <xdr:rowOff>0</xdr:rowOff>
    </xdr:from>
    <xdr:to>
      <xdr:col>8</xdr:col>
      <xdr:colOff>1552575</xdr:colOff>
      <xdr:row>38</xdr:row>
      <xdr:rowOff>9525</xdr:rowOff>
    </xdr:to>
    <xdr:pic>
      <xdr:nvPicPr>
        <xdr:cNvPr id="48" name="Picture 915"/>
        <xdr:cNvPicPr preferRelativeResize="1">
          <a:picLocks noChangeAspect="1"/>
        </xdr:cNvPicPr>
      </xdr:nvPicPr>
      <xdr:blipFill>
        <a:blip r:embed="rId48"/>
        <a:stretch>
          <a:fillRect/>
        </a:stretch>
      </xdr:blipFill>
      <xdr:spPr>
        <a:xfrm>
          <a:off x="4591050" y="18688050"/>
          <a:ext cx="1543050" cy="1724025"/>
        </a:xfrm>
        <a:prstGeom prst="rect">
          <a:avLst/>
        </a:prstGeom>
        <a:noFill/>
        <a:ln w="9525" cmpd="sng">
          <a:noFill/>
        </a:ln>
      </xdr:spPr>
    </xdr:pic>
    <xdr:clientData/>
  </xdr:twoCellAnchor>
  <xdr:twoCellAnchor editAs="oneCell">
    <xdr:from>
      <xdr:col>4</xdr:col>
      <xdr:colOff>447675</xdr:colOff>
      <xdr:row>45</xdr:row>
      <xdr:rowOff>0</xdr:rowOff>
    </xdr:from>
    <xdr:to>
      <xdr:col>6</xdr:col>
      <xdr:colOff>0</xdr:colOff>
      <xdr:row>46</xdr:row>
      <xdr:rowOff>0</xdr:rowOff>
    </xdr:to>
    <xdr:pic>
      <xdr:nvPicPr>
        <xdr:cNvPr id="49" name="Picture 917"/>
        <xdr:cNvPicPr preferRelativeResize="1">
          <a:picLocks noChangeAspect="1"/>
        </xdr:cNvPicPr>
      </xdr:nvPicPr>
      <xdr:blipFill>
        <a:blip r:embed="rId49"/>
        <a:stretch>
          <a:fillRect/>
        </a:stretch>
      </xdr:blipFill>
      <xdr:spPr>
        <a:xfrm>
          <a:off x="2533650" y="23526750"/>
          <a:ext cx="1562100" cy="1714500"/>
        </a:xfrm>
        <a:prstGeom prst="rect">
          <a:avLst/>
        </a:prstGeom>
        <a:noFill/>
        <a:ln w="9525" cmpd="sng">
          <a:noFill/>
        </a:ln>
      </xdr:spPr>
    </xdr:pic>
    <xdr:clientData/>
  </xdr:twoCellAnchor>
  <xdr:twoCellAnchor editAs="oneCell">
    <xdr:from>
      <xdr:col>14</xdr:col>
      <xdr:colOff>9525</xdr:colOff>
      <xdr:row>80</xdr:row>
      <xdr:rowOff>342900</xdr:rowOff>
    </xdr:from>
    <xdr:to>
      <xdr:col>14</xdr:col>
      <xdr:colOff>1552575</xdr:colOff>
      <xdr:row>82</xdr:row>
      <xdr:rowOff>9525</xdr:rowOff>
    </xdr:to>
    <xdr:pic>
      <xdr:nvPicPr>
        <xdr:cNvPr id="50" name="Picture 918"/>
        <xdr:cNvPicPr preferRelativeResize="1">
          <a:picLocks noChangeAspect="1"/>
        </xdr:cNvPicPr>
      </xdr:nvPicPr>
      <xdr:blipFill>
        <a:blip r:embed="rId50"/>
        <a:stretch>
          <a:fillRect/>
        </a:stretch>
      </xdr:blipFill>
      <xdr:spPr>
        <a:xfrm>
          <a:off x="8677275" y="45348525"/>
          <a:ext cx="1543050" cy="1733550"/>
        </a:xfrm>
        <a:prstGeom prst="rect">
          <a:avLst/>
        </a:prstGeom>
        <a:noFill/>
        <a:ln w="9525" cmpd="sng">
          <a:noFill/>
        </a:ln>
      </xdr:spPr>
    </xdr:pic>
    <xdr:clientData/>
  </xdr:twoCellAnchor>
  <xdr:twoCellAnchor editAs="oneCell">
    <xdr:from>
      <xdr:col>8</xdr:col>
      <xdr:colOff>9525</xdr:colOff>
      <xdr:row>60</xdr:row>
      <xdr:rowOff>342900</xdr:rowOff>
    </xdr:from>
    <xdr:to>
      <xdr:col>8</xdr:col>
      <xdr:colOff>1543050</xdr:colOff>
      <xdr:row>62</xdr:row>
      <xdr:rowOff>9525</xdr:rowOff>
    </xdr:to>
    <xdr:pic>
      <xdr:nvPicPr>
        <xdr:cNvPr id="51" name="Picture 919"/>
        <xdr:cNvPicPr preferRelativeResize="1">
          <a:picLocks noChangeAspect="1"/>
        </xdr:cNvPicPr>
      </xdr:nvPicPr>
      <xdr:blipFill>
        <a:blip r:embed="rId51"/>
        <a:stretch>
          <a:fillRect/>
        </a:stretch>
      </xdr:blipFill>
      <xdr:spPr>
        <a:xfrm>
          <a:off x="4591050" y="33204150"/>
          <a:ext cx="1533525" cy="1733550"/>
        </a:xfrm>
        <a:prstGeom prst="rect">
          <a:avLst/>
        </a:prstGeom>
        <a:noFill/>
        <a:ln w="9525" cmpd="sng">
          <a:noFill/>
        </a:ln>
      </xdr:spPr>
    </xdr:pic>
    <xdr:clientData/>
  </xdr:twoCellAnchor>
  <xdr:twoCellAnchor editAs="oneCell">
    <xdr:from>
      <xdr:col>11</xdr:col>
      <xdr:colOff>9525</xdr:colOff>
      <xdr:row>88</xdr:row>
      <xdr:rowOff>342900</xdr:rowOff>
    </xdr:from>
    <xdr:to>
      <xdr:col>11</xdr:col>
      <xdr:colOff>1543050</xdr:colOff>
      <xdr:row>90</xdr:row>
      <xdr:rowOff>0</xdr:rowOff>
    </xdr:to>
    <xdr:pic>
      <xdr:nvPicPr>
        <xdr:cNvPr id="52" name="Picture 921"/>
        <xdr:cNvPicPr preferRelativeResize="1">
          <a:picLocks noChangeAspect="1"/>
        </xdr:cNvPicPr>
      </xdr:nvPicPr>
      <xdr:blipFill>
        <a:blip r:embed="rId52"/>
        <a:stretch>
          <a:fillRect/>
        </a:stretch>
      </xdr:blipFill>
      <xdr:spPr>
        <a:xfrm>
          <a:off x="6638925" y="50206275"/>
          <a:ext cx="1533525" cy="1724025"/>
        </a:xfrm>
        <a:prstGeom prst="rect">
          <a:avLst/>
        </a:prstGeom>
        <a:noFill/>
        <a:ln w="9525" cmpd="sng">
          <a:noFill/>
        </a:ln>
      </xdr:spPr>
    </xdr:pic>
    <xdr:clientData/>
  </xdr:twoCellAnchor>
  <xdr:twoCellAnchor editAs="oneCell">
    <xdr:from>
      <xdr:col>5</xdr:col>
      <xdr:colOff>28575</xdr:colOff>
      <xdr:row>41</xdr:row>
      <xdr:rowOff>0</xdr:rowOff>
    </xdr:from>
    <xdr:to>
      <xdr:col>5</xdr:col>
      <xdr:colOff>1543050</xdr:colOff>
      <xdr:row>42</xdr:row>
      <xdr:rowOff>9525</xdr:rowOff>
    </xdr:to>
    <xdr:pic>
      <xdr:nvPicPr>
        <xdr:cNvPr id="53" name="Picture 922"/>
        <xdr:cNvPicPr preferRelativeResize="1">
          <a:picLocks noChangeAspect="1"/>
        </xdr:cNvPicPr>
      </xdr:nvPicPr>
      <xdr:blipFill>
        <a:blip r:embed="rId53"/>
        <a:stretch>
          <a:fillRect/>
        </a:stretch>
      </xdr:blipFill>
      <xdr:spPr>
        <a:xfrm>
          <a:off x="2571750" y="21107400"/>
          <a:ext cx="1514475" cy="1724025"/>
        </a:xfrm>
        <a:prstGeom prst="rect">
          <a:avLst/>
        </a:prstGeom>
        <a:noFill/>
        <a:ln w="9525" cmpd="sng">
          <a:noFill/>
        </a:ln>
      </xdr:spPr>
    </xdr:pic>
    <xdr:clientData/>
  </xdr:twoCellAnchor>
  <xdr:twoCellAnchor editAs="oneCell">
    <xdr:from>
      <xdr:col>14</xdr:col>
      <xdr:colOff>0</xdr:colOff>
      <xdr:row>33</xdr:row>
      <xdr:rowOff>19050</xdr:rowOff>
    </xdr:from>
    <xdr:to>
      <xdr:col>15</xdr:col>
      <xdr:colOff>0</xdr:colOff>
      <xdr:row>33</xdr:row>
      <xdr:rowOff>1714500</xdr:rowOff>
    </xdr:to>
    <xdr:pic>
      <xdr:nvPicPr>
        <xdr:cNvPr id="54" name="Picture 925"/>
        <xdr:cNvPicPr preferRelativeResize="1">
          <a:picLocks noChangeAspect="1"/>
        </xdr:cNvPicPr>
      </xdr:nvPicPr>
      <xdr:blipFill>
        <a:blip r:embed="rId54"/>
        <a:stretch>
          <a:fillRect/>
        </a:stretch>
      </xdr:blipFill>
      <xdr:spPr>
        <a:xfrm>
          <a:off x="8667750" y="16297275"/>
          <a:ext cx="1552575" cy="1695450"/>
        </a:xfrm>
        <a:prstGeom prst="rect">
          <a:avLst/>
        </a:prstGeom>
        <a:noFill/>
        <a:ln w="9525" cmpd="sng">
          <a:noFill/>
        </a:ln>
      </xdr:spPr>
    </xdr:pic>
    <xdr:clientData/>
  </xdr:twoCellAnchor>
  <xdr:twoCellAnchor editAs="oneCell">
    <xdr:from>
      <xdr:col>11</xdr:col>
      <xdr:colOff>19050</xdr:colOff>
      <xdr:row>32</xdr:row>
      <xdr:rowOff>342900</xdr:rowOff>
    </xdr:from>
    <xdr:to>
      <xdr:col>11</xdr:col>
      <xdr:colOff>1543050</xdr:colOff>
      <xdr:row>34</xdr:row>
      <xdr:rowOff>9525</xdr:rowOff>
    </xdr:to>
    <xdr:pic>
      <xdr:nvPicPr>
        <xdr:cNvPr id="55" name="Picture 926"/>
        <xdr:cNvPicPr preferRelativeResize="1">
          <a:picLocks noChangeAspect="1"/>
        </xdr:cNvPicPr>
      </xdr:nvPicPr>
      <xdr:blipFill>
        <a:blip r:embed="rId55"/>
        <a:stretch>
          <a:fillRect/>
        </a:stretch>
      </xdr:blipFill>
      <xdr:spPr>
        <a:xfrm>
          <a:off x="6648450" y="16268700"/>
          <a:ext cx="1524000" cy="1733550"/>
        </a:xfrm>
        <a:prstGeom prst="rect">
          <a:avLst/>
        </a:prstGeom>
        <a:noFill/>
        <a:ln w="9525" cmpd="sng">
          <a:noFill/>
        </a:ln>
      </xdr:spPr>
    </xdr:pic>
    <xdr:clientData/>
  </xdr:twoCellAnchor>
  <xdr:twoCellAnchor editAs="oneCell">
    <xdr:from>
      <xdr:col>11</xdr:col>
      <xdr:colOff>19050</xdr:colOff>
      <xdr:row>53</xdr:row>
      <xdr:rowOff>0</xdr:rowOff>
    </xdr:from>
    <xdr:to>
      <xdr:col>11</xdr:col>
      <xdr:colOff>1533525</xdr:colOff>
      <xdr:row>54</xdr:row>
      <xdr:rowOff>0</xdr:rowOff>
    </xdr:to>
    <xdr:pic>
      <xdr:nvPicPr>
        <xdr:cNvPr id="56" name="Picture 928"/>
        <xdr:cNvPicPr preferRelativeResize="1">
          <a:picLocks noChangeAspect="1"/>
        </xdr:cNvPicPr>
      </xdr:nvPicPr>
      <xdr:blipFill>
        <a:blip r:embed="rId56"/>
        <a:stretch>
          <a:fillRect/>
        </a:stretch>
      </xdr:blipFill>
      <xdr:spPr>
        <a:xfrm>
          <a:off x="6648450" y="28374975"/>
          <a:ext cx="1514475" cy="1714500"/>
        </a:xfrm>
        <a:prstGeom prst="rect">
          <a:avLst/>
        </a:prstGeom>
        <a:noFill/>
        <a:ln w="9525" cmpd="sng">
          <a:noFill/>
        </a:ln>
      </xdr:spPr>
    </xdr:pic>
    <xdr:clientData/>
  </xdr:twoCellAnchor>
  <xdr:twoCellAnchor editAs="oneCell">
    <xdr:from>
      <xdr:col>2</xdr:col>
      <xdr:colOff>9525</xdr:colOff>
      <xdr:row>65</xdr:row>
      <xdr:rowOff>0</xdr:rowOff>
    </xdr:from>
    <xdr:to>
      <xdr:col>2</xdr:col>
      <xdr:colOff>1543050</xdr:colOff>
      <xdr:row>66</xdr:row>
      <xdr:rowOff>0</xdr:rowOff>
    </xdr:to>
    <xdr:pic>
      <xdr:nvPicPr>
        <xdr:cNvPr id="57" name="Picture 929"/>
        <xdr:cNvPicPr preferRelativeResize="1">
          <a:picLocks noChangeAspect="1"/>
        </xdr:cNvPicPr>
      </xdr:nvPicPr>
      <xdr:blipFill>
        <a:blip r:embed="rId57"/>
        <a:stretch>
          <a:fillRect/>
        </a:stretch>
      </xdr:blipFill>
      <xdr:spPr>
        <a:xfrm>
          <a:off x="514350" y="35642550"/>
          <a:ext cx="1533525" cy="1714500"/>
        </a:xfrm>
        <a:prstGeom prst="rect">
          <a:avLst/>
        </a:prstGeom>
        <a:noFill/>
        <a:ln w="9525" cmpd="sng">
          <a:noFill/>
        </a:ln>
      </xdr:spPr>
    </xdr:pic>
    <xdr:clientData/>
  </xdr:twoCellAnchor>
  <xdr:twoCellAnchor editAs="oneCell">
    <xdr:from>
      <xdr:col>14</xdr:col>
      <xdr:colOff>28575</xdr:colOff>
      <xdr:row>45</xdr:row>
      <xdr:rowOff>0</xdr:rowOff>
    </xdr:from>
    <xdr:to>
      <xdr:col>14</xdr:col>
      <xdr:colOff>1533525</xdr:colOff>
      <xdr:row>46</xdr:row>
      <xdr:rowOff>19050</xdr:rowOff>
    </xdr:to>
    <xdr:pic>
      <xdr:nvPicPr>
        <xdr:cNvPr id="58" name="Picture 930"/>
        <xdr:cNvPicPr preferRelativeResize="1">
          <a:picLocks noChangeAspect="1"/>
        </xdr:cNvPicPr>
      </xdr:nvPicPr>
      <xdr:blipFill>
        <a:blip r:embed="rId58"/>
        <a:stretch>
          <a:fillRect/>
        </a:stretch>
      </xdr:blipFill>
      <xdr:spPr>
        <a:xfrm>
          <a:off x="8696325" y="23526750"/>
          <a:ext cx="1504950" cy="1733550"/>
        </a:xfrm>
        <a:prstGeom prst="rect">
          <a:avLst/>
        </a:prstGeom>
        <a:noFill/>
        <a:ln w="9525" cmpd="sng">
          <a:noFill/>
        </a:ln>
      </xdr:spPr>
    </xdr:pic>
    <xdr:clientData/>
  </xdr:twoCellAnchor>
  <xdr:twoCellAnchor editAs="oneCell">
    <xdr:from>
      <xdr:col>5</xdr:col>
      <xdr:colOff>0</xdr:colOff>
      <xdr:row>88</xdr:row>
      <xdr:rowOff>342900</xdr:rowOff>
    </xdr:from>
    <xdr:to>
      <xdr:col>6</xdr:col>
      <xdr:colOff>0</xdr:colOff>
      <xdr:row>90</xdr:row>
      <xdr:rowOff>9525</xdr:rowOff>
    </xdr:to>
    <xdr:pic>
      <xdr:nvPicPr>
        <xdr:cNvPr id="59" name="Picture 931"/>
        <xdr:cNvPicPr preferRelativeResize="1">
          <a:picLocks noChangeAspect="1"/>
        </xdr:cNvPicPr>
      </xdr:nvPicPr>
      <xdr:blipFill>
        <a:blip r:embed="rId59"/>
        <a:stretch>
          <a:fillRect/>
        </a:stretch>
      </xdr:blipFill>
      <xdr:spPr>
        <a:xfrm>
          <a:off x="2543175" y="50206275"/>
          <a:ext cx="1552575" cy="1733550"/>
        </a:xfrm>
        <a:prstGeom prst="rect">
          <a:avLst/>
        </a:prstGeom>
        <a:noFill/>
        <a:ln w="9525" cmpd="sng">
          <a:noFill/>
        </a:ln>
      </xdr:spPr>
    </xdr:pic>
    <xdr:clientData/>
  </xdr:twoCellAnchor>
  <xdr:twoCellAnchor editAs="oneCell">
    <xdr:from>
      <xdr:col>8</xdr:col>
      <xdr:colOff>9525</xdr:colOff>
      <xdr:row>33</xdr:row>
      <xdr:rowOff>9525</xdr:rowOff>
    </xdr:from>
    <xdr:to>
      <xdr:col>8</xdr:col>
      <xdr:colOff>1543050</xdr:colOff>
      <xdr:row>33</xdr:row>
      <xdr:rowOff>1714500</xdr:rowOff>
    </xdr:to>
    <xdr:pic>
      <xdr:nvPicPr>
        <xdr:cNvPr id="60" name="Picture 933"/>
        <xdr:cNvPicPr preferRelativeResize="1">
          <a:picLocks noChangeAspect="1"/>
        </xdr:cNvPicPr>
      </xdr:nvPicPr>
      <xdr:blipFill>
        <a:blip r:embed="rId60"/>
        <a:stretch>
          <a:fillRect/>
        </a:stretch>
      </xdr:blipFill>
      <xdr:spPr>
        <a:xfrm>
          <a:off x="4591050" y="16287750"/>
          <a:ext cx="1533525" cy="1704975"/>
        </a:xfrm>
        <a:prstGeom prst="rect">
          <a:avLst/>
        </a:prstGeom>
        <a:noFill/>
        <a:ln w="9525" cmpd="sng">
          <a:noFill/>
        </a:ln>
      </xdr:spPr>
    </xdr:pic>
    <xdr:clientData/>
  </xdr:twoCellAnchor>
  <xdr:twoCellAnchor editAs="oneCell">
    <xdr:from>
      <xdr:col>5</xdr:col>
      <xdr:colOff>9525</xdr:colOff>
      <xdr:row>57</xdr:row>
      <xdr:rowOff>0</xdr:rowOff>
    </xdr:from>
    <xdr:to>
      <xdr:col>5</xdr:col>
      <xdr:colOff>1552575</xdr:colOff>
      <xdr:row>58</xdr:row>
      <xdr:rowOff>0</xdr:rowOff>
    </xdr:to>
    <xdr:pic>
      <xdr:nvPicPr>
        <xdr:cNvPr id="61" name="Picture 934"/>
        <xdr:cNvPicPr preferRelativeResize="1">
          <a:picLocks noChangeAspect="1"/>
        </xdr:cNvPicPr>
      </xdr:nvPicPr>
      <xdr:blipFill>
        <a:blip r:embed="rId61"/>
        <a:stretch>
          <a:fillRect/>
        </a:stretch>
      </xdr:blipFill>
      <xdr:spPr>
        <a:xfrm>
          <a:off x="2552700" y="30794325"/>
          <a:ext cx="1543050" cy="1714500"/>
        </a:xfrm>
        <a:prstGeom prst="rect">
          <a:avLst/>
        </a:prstGeom>
        <a:noFill/>
        <a:ln w="9525" cmpd="sng">
          <a:noFill/>
        </a:ln>
      </xdr:spPr>
    </xdr:pic>
    <xdr:clientData/>
  </xdr:twoCellAnchor>
  <xdr:twoCellAnchor editAs="oneCell">
    <xdr:from>
      <xdr:col>2</xdr:col>
      <xdr:colOff>9525</xdr:colOff>
      <xdr:row>36</xdr:row>
      <xdr:rowOff>342900</xdr:rowOff>
    </xdr:from>
    <xdr:to>
      <xdr:col>2</xdr:col>
      <xdr:colOff>1552575</xdr:colOff>
      <xdr:row>38</xdr:row>
      <xdr:rowOff>9525</xdr:rowOff>
    </xdr:to>
    <xdr:pic>
      <xdr:nvPicPr>
        <xdr:cNvPr id="62" name="Picture 935"/>
        <xdr:cNvPicPr preferRelativeResize="1">
          <a:picLocks noChangeAspect="1"/>
        </xdr:cNvPicPr>
      </xdr:nvPicPr>
      <xdr:blipFill>
        <a:blip r:embed="rId62"/>
        <a:stretch>
          <a:fillRect/>
        </a:stretch>
      </xdr:blipFill>
      <xdr:spPr>
        <a:xfrm>
          <a:off x="514350" y="18678525"/>
          <a:ext cx="1543050" cy="1733550"/>
        </a:xfrm>
        <a:prstGeom prst="rect">
          <a:avLst/>
        </a:prstGeom>
        <a:noFill/>
        <a:ln w="9525" cmpd="sng">
          <a:noFill/>
        </a:ln>
      </xdr:spPr>
    </xdr:pic>
    <xdr:clientData/>
  </xdr:twoCellAnchor>
  <xdr:twoCellAnchor editAs="oneCell">
    <xdr:from>
      <xdr:col>14</xdr:col>
      <xdr:colOff>9525</xdr:colOff>
      <xdr:row>88</xdr:row>
      <xdr:rowOff>342900</xdr:rowOff>
    </xdr:from>
    <xdr:to>
      <xdr:col>14</xdr:col>
      <xdr:colOff>1543050</xdr:colOff>
      <xdr:row>90</xdr:row>
      <xdr:rowOff>9525</xdr:rowOff>
    </xdr:to>
    <xdr:pic>
      <xdr:nvPicPr>
        <xdr:cNvPr id="63" name="Picture 936"/>
        <xdr:cNvPicPr preferRelativeResize="1">
          <a:picLocks noChangeAspect="1"/>
        </xdr:cNvPicPr>
      </xdr:nvPicPr>
      <xdr:blipFill>
        <a:blip r:embed="rId63"/>
        <a:stretch>
          <a:fillRect/>
        </a:stretch>
      </xdr:blipFill>
      <xdr:spPr>
        <a:xfrm>
          <a:off x="8677275" y="50206275"/>
          <a:ext cx="1533525" cy="1733550"/>
        </a:xfrm>
        <a:prstGeom prst="rect">
          <a:avLst/>
        </a:prstGeom>
        <a:noFill/>
        <a:ln w="9525" cmpd="sng">
          <a:noFill/>
        </a:ln>
      </xdr:spPr>
    </xdr:pic>
    <xdr:clientData/>
  </xdr:twoCellAnchor>
  <xdr:twoCellAnchor editAs="oneCell">
    <xdr:from>
      <xdr:col>1</xdr:col>
      <xdr:colOff>447675</xdr:colOff>
      <xdr:row>73</xdr:row>
      <xdr:rowOff>9525</xdr:rowOff>
    </xdr:from>
    <xdr:to>
      <xdr:col>3</xdr:col>
      <xdr:colOff>0</xdr:colOff>
      <xdr:row>73</xdr:row>
      <xdr:rowOff>1714500</xdr:rowOff>
    </xdr:to>
    <xdr:pic>
      <xdr:nvPicPr>
        <xdr:cNvPr id="64" name="Picture 937"/>
        <xdr:cNvPicPr preferRelativeResize="1">
          <a:picLocks noChangeAspect="1"/>
        </xdr:cNvPicPr>
      </xdr:nvPicPr>
      <xdr:blipFill>
        <a:blip r:embed="rId64"/>
        <a:stretch>
          <a:fillRect/>
        </a:stretch>
      </xdr:blipFill>
      <xdr:spPr>
        <a:xfrm>
          <a:off x="495300" y="40509825"/>
          <a:ext cx="1562100" cy="1704975"/>
        </a:xfrm>
        <a:prstGeom prst="rect">
          <a:avLst/>
        </a:prstGeom>
        <a:noFill/>
        <a:ln w="9525" cmpd="sng">
          <a:noFill/>
        </a:ln>
      </xdr:spPr>
    </xdr:pic>
    <xdr:clientData/>
  </xdr:twoCellAnchor>
  <xdr:twoCellAnchor editAs="oneCell">
    <xdr:from>
      <xdr:col>14</xdr:col>
      <xdr:colOff>9525</xdr:colOff>
      <xdr:row>84</xdr:row>
      <xdr:rowOff>342900</xdr:rowOff>
    </xdr:from>
    <xdr:to>
      <xdr:col>14</xdr:col>
      <xdr:colOff>1543050</xdr:colOff>
      <xdr:row>86</xdr:row>
      <xdr:rowOff>19050</xdr:rowOff>
    </xdr:to>
    <xdr:pic>
      <xdr:nvPicPr>
        <xdr:cNvPr id="65" name="Picture 938"/>
        <xdr:cNvPicPr preferRelativeResize="1">
          <a:picLocks noChangeAspect="1"/>
        </xdr:cNvPicPr>
      </xdr:nvPicPr>
      <xdr:blipFill>
        <a:blip r:embed="rId65"/>
        <a:stretch>
          <a:fillRect/>
        </a:stretch>
      </xdr:blipFill>
      <xdr:spPr>
        <a:xfrm>
          <a:off x="8677275" y="47777400"/>
          <a:ext cx="1533525" cy="1743075"/>
        </a:xfrm>
        <a:prstGeom prst="rect">
          <a:avLst/>
        </a:prstGeom>
        <a:noFill/>
        <a:ln w="9525" cmpd="sng">
          <a:noFill/>
        </a:ln>
      </xdr:spPr>
    </xdr:pic>
    <xdr:clientData/>
  </xdr:twoCellAnchor>
  <xdr:twoCellAnchor editAs="oneCell">
    <xdr:from>
      <xdr:col>2</xdr:col>
      <xdr:colOff>9525</xdr:colOff>
      <xdr:row>81</xdr:row>
      <xdr:rowOff>9525</xdr:rowOff>
    </xdr:from>
    <xdr:to>
      <xdr:col>2</xdr:col>
      <xdr:colOff>1552575</xdr:colOff>
      <xdr:row>81</xdr:row>
      <xdr:rowOff>1714500</xdr:rowOff>
    </xdr:to>
    <xdr:pic>
      <xdr:nvPicPr>
        <xdr:cNvPr id="66" name="Picture 939"/>
        <xdr:cNvPicPr preferRelativeResize="1">
          <a:picLocks noChangeAspect="1"/>
        </xdr:cNvPicPr>
      </xdr:nvPicPr>
      <xdr:blipFill>
        <a:blip r:embed="rId66"/>
        <a:stretch>
          <a:fillRect/>
        </a:stretch>
      </xdr:blipFill>
      <xdr:spPr>
        <a:xfrm>
          <a:off x="514350" y="45367575"/>
          <a:ext cx="1543050" cy="1704975"/>
        </a:xfrm>
        <a:prstGeom prst="rect">
          <a:avLst/>
        </a:prstGeom>
        <a:noFill/>
        <a:ln w="9525" cmpd="sng">
          <a:noFill/>
        </a:ln>
      </xdr:spPr>
    </xdr:pic>
    <xdr:clientData/>
  </xdr:twoCellAnchor>
  <xdr:twoCellAnchor editAs="oneCell">
    <xdr:from>
      <xdr:col>14</xdr:col>
      <xdr:colOff>0</xdr:colOff>
      <xdr:row>37</xdr:row>
      <xdr:rowOff>0</xdr:rowOff>
    </xdr:from>
    <xdr:to>
      <xdr:col>15</xdr:col>
      <xdr:colOff>0</xdr:colOff>
      <xdr:row>38</xdr:row>
      <xdr:rowOff>0</xdr:rowOff>
    </xdr:to>
    <xdr:pic>
      <xdr:nvPicPr>
        <xdr:cNvPr id="67" name="Picture 941"/>
        <xdr:cNvPicPr preferRelativeResize="1">
          <a:picLocks noChangeAspect="1"/>
        </xdr:cNvPicPr>
      </xdr:nvPicPr>
      <xdr:blipFill>
        <a:blip r:embed="rId67"/>
        <a:stretch>
          <a:fillRect/>
        </a:stretch>
      </xdr:blipFill>
      <xdr:spPr>
        <a:xfrm>
          <a:off x="8667750" y="18688050"/>
          <a:ext cx="1552575" cy="1714500"/>
        </a:xfrm>
        <a:prstGeom prst="rect">
          <a:avLst/>
        </a:prstGeom>
        <a:noFill/>
        <a:ln w="9525" cmpd="sng">
          <a:noFill/>
        </a:ln>
      </xdr:spPr>
    </xdr:pic>
    <xdr:clientData/>
  </xdr:twoCellAnchor>
  <xdr:twoCellAnchor editAs="oneCell">
    <xdr:from>
      <xdr:col>11</xdr:col>
      <xdr:colOff>19050</xdr:colOff>
      <xdr:row>61</xdr:row>
      <xdr:rowOff>0</xdr:rowOff>
    </xdr:from>
    <xdr:to>
      <xdr:col>11</xdr:col>
      <xdr:colOff>1543050</xdr:colOff>
      <xdr:row>62</xdr:row>
      <xdr:rowOff>0</xdr:rowOff>
    </xdr:to>
    <xdr:pic>
      <xdr:nvPicPr>
        <xdr:cNvPr id="68" name="Picture 942"/>
        <xdr:cNvPicPr preferRelativeResize="1">
          <a:picLocks noChangeAspect="1"/>
        </xdr:cNvPicPr>
      </xdr:nvPicPr>
      <xdr:blipFill>
        <a:blip r:embed="rId68"/>
        <a:stretch>
          <a:fillRect/>
        </a:stretch>
      </xdr:blipFill>
      <xdr:spPr>
        <a:xfrm>
          <a:off x="6648450" y="33213675"/>
          <a:ext cx="1524000" cy="1714500"/>
        </a:xfrm>
        <a:prstGeom prst="rect">
          <a:avLst/>
        </a:prstGeom>
        <a:noFill/>
        <a:ln w="9525" cmpd="sng">
          <a:noFill/>
        </a:ln>
      </xdr:spPr>
    </xdr:pic>
    <xdr:clientData/>
  </xdr:twoCellAnchor>
  <xdr:twoCellAnchor editAs="oneCell">
    <xdr:from>
      <xdr:col>11</xdr:col>
      <xdr:colOff>9525</xdr:colOff>
      <xdr:row>85</xdr:row>
      <xdr:rowOff>0</xdr:rowOff>
    </xdr:from>
    <xdr:to>
      <xdr:col>11</xdr:col>
      <xdr:colOff>1543050</xdr:colOff>
      <xdr:row>86</xdr:row>
      <xdr:rowOff>9525</xdr:rowOff>
    </xdr:to>
    <xdr:pic>
      <xdr:nvPicPr>
        <xdr:cNvPr id="69" name="Picture 944"/>
        <xdr:cNvPicPr preferRelativeResize="1">
          <a:picLocks noChangeAspect="1"/>
        </xdr:cNvPicPr>
      </xdr:nvPicPr>
      <xdr:blipFill>
        <a:blip r:embed="rId69"/>
        <a:stretch>
          <a:fillRect/>
        </a:stretch>
      </xdr:blipFill>
      <xdr:spPr>
        <a:xfrm>
          <a:off x="6638925" y="47786925"/>
          <a:ext cx="1533525" cy="1724025"/>
        </a:xfrm>
        <a:prstGeom prst="rect">
          <a:avLst/>
        </a:prstGeom>
        <a:noFill/>
        <a:ln w="9525" cmpd="sng">
          <a:noFill/>
        </a:ln>
      </xdr:spPr>
    </xdr:pic>
    <xdr:clientData/>
  </xdr:twoCellAnchor>
  <xdr:twoCellAnchor editAs="oneCell">
    <xdr:from>
      <xdr:col>11</xdr:col>
      <xdr:colOff>0</xdr:colOff>
      <xdr:row>37</xdr:row>
      <xdr:rowOff>19050</xdr:rowOff>
    </xdr:from>
    <xdr:to>
      <xdr:col>12</xdr:col>
      <xdr:colOff>0</xdr:colOff>
      <xdr:row>37</xdr:row>
      <xdr:rowOff>1714500</xdr:rowOff>
    </xdr:to>
    <xdr:pic>
      <xdr:nvPicPr>
        <xdr:cNvPr id="70" name="Picture 945"/>
        <xdr:cNvPicPr preferRelativeResize="1">
          <a:picLocks noChangeAspect="1"/>
        </xdr:cNvPicPr>
      </xdr:nvPicPr>
      <xdr:blipFill>
        <a:blip r:embed="rId70"/>
        <a:stretch>
          <a:fillRect/>
        </a:stretch>
      </xdr:blipFill>
      <xdr:spPr>
        <a:xfrm>
          <a:off x="6629400" y="18707100"/>
          <a:ext cx="1552575" cy="1695450"/>
        </a:xfrm>
        <a:prstGeom prst="rect">
          <a:avLst/>
        </a:prstGeom>
        <a:noFill/>
        <a:ln w="9525" cmpd="sng">
          <a:noFill/>
        </a:ln>
      </xdr:spPr>
    </xdr:pic>
    <xdr:clientData/>
  </xdr:twoCellAnchor>
  <xdr:twoCellAnchor editAs="oneCell">
    <xdr:from>
      <xdr:col>14</xdr:col>
      <xdr:colOff>0</xdr:colOff>
      <xdr:row>65</xdr:row>
      <xdr:rowOff>9525</xdr:rowOff>
    </xdr:from>
    <xdr:to>
      <xdr:col>15</xdr:col>
      <xdr:colOff>0</xdr:colOff>
      <xdr:row>65</xdr:row>
      <xdr:rowOff>1714500</xdr:rowOff>
    </xdr:to>
    <xdr:pic>
      <xdr:nvPicPr>
        <xdr:cNvPr id="71" name="Picture 946"/>
        <xdr:cNvPicPr preferRelativeResize="1">
          <a:picLocks noChangeAspect="1"/>
        </xdr:cNvPicPr>
      </xdr:nvPicPr>
      <xdr:blipFill>
        <a:blip r:embed="rId71"/>
        <a:stretch>
          <a:fillRect/>
        </a:stretch>
      </xdr:blipFill>
      <xdr:spPr>
        <a:xfrm>
          <a:off x="8667750" y="35652075"/>
          <a:ext cx="1552575" cy="1704975"/>
        </a:xfrm>
        <a:prstGeom prst="rect">
          <a:avLst/>
        </a:prstGeom>
        <a:noFill/>
        <a:ln w="9525" cmpd="sng">
          <a:noFill/>
        </a:ln>
      </xdr:spPr>
    </xdr:pic>
    <xdr:clientData/>
  </xdr:twoCellAnchor>
  <xdr:twoCellAnchor editAs="oneCell">
    <xdr:from>
      <xdr:col>2</xdr:col>
      <xdr:colOff>0</xdr:colOff>
      <xdr:row>41</xdr:row>
      <xdr:rowOff>0</xdr:rowOff>
    </xdr:from>
    <xdr:to>
      <xdr:col>2</xdr:col>
      <xdr:colOff>1543050</xdr:colOff>
      <xdr:row>42</xdr:row>
      <xdr:rowOff>9525</xdr:rowOff>
    </xdr:to>
    <xdr:pic>
      <xdr:nvPicPr>
        <xdr:cNvPr id="72" name="Picture 947"/>
        <xdr:cNvPicPr preferRelativeResize="1">
          <a:picLocks noChangeAspect="1"/>
        </xdr:cNvPicPr>
      </xdr:nvPicPr>
      <xdr:blipFill>
        <a:blip r:embed="rId72"/>
        <a:stretch>
          <a:fillRect/>
        </a:stretch>
      </xdr:blipFill>
      <xdr:spPr>
        <a:xfrm>
          <a:off x="504825" y="21107400"/>
          <a:ext cx="1543050" cy="1724025"/>
        </a:xfrm>
        <a:prstGeom prst="rect">
          <a:avLst/>
        </a:prstGeom>
        <a:noFill/>
        <a:ln w="9525" cmpd="sng">
          <a:noFill/>
        </a:ln>
      </xdr:spPr>
    </xdr:pic>
    <xdr:clientData/>
  </xdr:twoCellAnchor>
  <xdr:twoCellAnchor editAs="oneCell">
    <xdr:from>
      <xdr:col>1</xdr:col>
      <xdr:colOff>438150</xdr:colOff>
      <xdr:row>89</xdr:row>
      <xdr:rowOff>9525</xdr:rowOff>
    </xdr:from>
    <xdr:to>
      <xdr:col>3</xdr:col>
      <xdr:colOff>9525</xdr:colOff>
      <xdr:row>90</xdr:row>
      <xdr:rowOff>9525</xdr:rowOff>
    </xdr:to>
    <xdr:pic>
      <xdr:nvPicPr>
        <xdr:cNvPr id="73" name="Picture 948"/>
        <xdr:cNvPicPr preferRelativeResize="1">
          <a:picLocks noChangeAspect="1"/>
        </xdr:cNvPicPr>
      </xdr:nvPicPr>
      <xdr:blipFill>
        <a:blip r:embed="rId73"/>
        <a:stretch>
          <a:fillRect/>
        </a:stretch>
      </xdr:blipFill>
      <xdr:spPr>
        <a:xfrm>
          <a:off x="485775" y="50225325"/>
          <a:ext cx="1581150" cy="1714500"/>
        </a:xfrm>
        <a:prstGeom prst="rect">
          <a:avLst/>
        </a:prstGeom>
        <a:noFill/>
        <a:ln w="9525" cmpd="sng">
          <a:noFill/>
        </a:ln>
      </xdr:spPr>
    </xdr:pic>
    <xdr:clientData/>
  </xdr:twoCellAnchor>
  <xdr:twoCellAnchor editAs="oneCell">
    <xdr:from>
      <xdr:col>14</xdr:col>
      <xdr:colOff>9525</xdr:colOff>
      <xdr:row>77</xdr:row>
      <xdr:rowOff>0</xdr:rowOff>
    </xdr:from>
    <xdr:to>
      <xdr:col>14</xdr:col>
      <xdr:colOff>1543050</xdr:colOff>
      <xdr:row>78</xdr:row>
      <xdr:rowOff>0</xdr:rowOff>
    </xdr:to>
    <xdr:pic>
      <xdr:nvPicPr>
        <xdr:cNvPr id="74" name="Picture 949"/>
        <xdr:cNvPicPr preferRelativeResize="1">
          <a:picLocks noChangeAspect="1"/>
        </xdr:cNvPicPr>
      </xdr:nvPicPr>
      <xdr:blipFill>
        <a:blip r:embed="rId74"/>
        <a:stretch>
          <a:fillRect/>
        </a:stretch>
      </xdr:blipFill>
      <xdr:spPr>
        <a:xfrm>
          <a:off x="8677275" y="42929175"/>
          <a:ext cx="1533525" cy="1714500"/>
        </a:xfrm>
        <a:prstGeom prst="rect">
          <a:avLst/>
        </a:prstGeom>
        <a:noFill/>
        <a:ln w="9525" cmpd="sng">
          <a:noFill/>
        </a:ln>
      </xdr:spPr>
    </xdr:pic>
    <xdr:clientData/>
  </xdr:twoCellAnchor>
  <xdr:twoCellAnchor editAs="oneCell">
    <xdr:from>
      <xdr:col>5</xdr:col>
      <xdr:colOff>9525</xdr:colOff>
      <xdr:row>81</xdr:row>
      <xdr:rowOff>0</xdr:rowOff>
    </xdr:from>
    <xdr:to>
      <xdr:col>5</xdr:col>
      <xdr:colOff>1552575</xdr:colOff>
      <xdr:row>82</xdr:row>
      <xdr:rowOff>0</xdr:rowOff>
    </xdr:to>
    <xdr:pic>
      <xdr:nvPicPr>
        <xdr:cNvPr id="75" name="Picture 950"/>
        <xdr:cNvPicPr preferRelativeResize="1">
          <a:picLocks noChangeAspect="1"/>
        </xdr:cNvPicPr>
      </xdr:nvPicPr>
      <xdr:blipFill>
        <a:blip r:embed="rId75"/>
        <a:stretch>
          <a:fillRect/>
        </a:stretch>
      </xdr:blipFill>
      <xdr:spPr>
        <a:xfrm>
          <a:off x="2552700" y="45358050"/>
          <a:ext cx="1543050" cy="1714500"/>
        </a:xfrm>
        <a:prstGeom prst="rect">
          <a:avLst/>
        </a:prstGeom>
        <a:noFill/>
        <a:ln w="9525" cmpd="sng">
          <a:noFill/>
        </a:ln>
      </xdr:spPr>
    </xdr:pic>
    <xdr:clientData/>
  </xdr:twoCellAnchor>
  <xdr:twoCellAnchor editAs="oneCell">
    <xdr:from>
      <xdr:col>5</xdr:col>
      <xdr:colOff>0</xdr:colOff>
      <xdr:row>49</xdr:row>
      <xdr:rowOff>0</xdr:rowOff>
    </xdr:from>
    <xdr:to>
      <xdr:col>6</xdr:col>
      <xdr:colOff>0</xdr:colOff>
      <xdr:row>50</xdr:row>
      <xdr:rowOff>0</xdr:rowOff>
    </xdr:to>
    <xdr:pic>
      <xdr:nvPicPr>
        <xdr:cNvPr id="76" name="Picture 953"/>
        <xdr:cNvPicPr preferRelativeResize="1">
          <a:picLocks noChangeAspect="1"/>
        </xdr:cNvPicPr>
      </xdr:nvPicPr>
      <xdr:blipFill>
        <a:blip r:embed="rId76"/>
        <a:stretch>
          <a:fillRect/>
        </a:stretch>
      </xdr:blipFill>
      <xdr:spPr>
        <a:xfrm>
          <a:off x="2543175" y="25946100"/>
          <a:ext cx="1552575" cy="1714500"/>
        </a:xfrm>
        <a:prstGeom prst="rect">
          <a:avLst/>
        </a:prstGeom>
        <a:noFill/>
        <a:ln w="9525" cmpd="sng">
          <a:noFill/>
        </a:ln>
      </xdr:spPr>
    </xdr:pic>
    <xdr:clientData/>
  </xdr:twoCellAnchor>
  <xdr:twoCellAnchor editAs="oneCell">
    <xdr:from>
      <xdr:col>5</xdr:col>
      <xdr:colOff>19050</xdr:colOff>
      <xdr:row>17</xdr:row>
      <xdr:rowOff>0</xdr:rowOff>
    </xdr:from>
    <xdr:to>
      <xdr:col>5</xdr:col>
      <xdr:colOff>1543050</xdr:colOff>
      <xdr:row>18</xdr:row>
      <xdr:rowOff>9525</xdr:rowOff>
    </xdr:to>
    <xdr:pic>
      <xdr:nvPicPr>
        <xdr:cNvPr id="77" name="Picture 954"/>
        <xdr:cNvPicPr preferRelativeResize="1">
          <a:picLocks noChangeAspect="1"/>
        </xdr:cNvPicPr>
      </xdr:nvPicPr>
      <xdr:blipFill>
        <a:blip r:embed="rId77"/>
        <a:stretch>
          <a:fillRect/>
        </a:stretch>
      </xdr:blipFill>
      <xdr:spPr>
        <a:xfrm>
          <a:off x="2562225" y="6629400"/>
          <a:ext cx="1524000" cy="1724025"/>
        </a:xfrm>
        <a:prstGeom prst="rect">
          <a:avLst/>
        </a:prstGeom>
        <a:noFill/>
        <a:ln w="9525" cmpd="sng">
          <a:noFill/>
        </a:ln>
      </xdr:spPr>
    </xdr:pic>
    <xdr:clientData/>
  </xdr:twoCellAnchor>
  <xdr:twoCellAnchor editAs="oneCell">
    <xdr:from>
      <xdr:col>14</xdr:col>
      <xdr:colOff>0</xdr:colOff>
      <xdr:row>41</xdr:row>
      <xdr:rowOff>9525</xdr:rowOff>
    </xdr:from>
    <xdr:to>
      <xdr:col>15</xdr:col>
      <xdr:colOff>0</xdr:colOff>
      <xdr:row>41</xdr:row>
      <xdr:rowOff>1714500</xdr:rowOff>
    </xdr:to>
    <xdr:pic>
      <xdr:nvPicPr>
        <xdr:cNvPr id="78" name="Picture 955"/>
        <xdr:cNvPicPr preferRelativeResize="1">
          <a:picLocks noChangeAspect="1"/>
        </xdr:cNvPicPr>
      </xdr:nvPicPr>
      <xdr:blipFill>
        <a:blip r:embed="rId78"/>
        <a:stretch>
          <a:fillRect/>
        </a:stretch>
      </xdr:blipFill>
      <xdr:spPr>
        <a:xfrm>
          <a:off x="8667750" y="21116925"/>
          <a:ext cx="1552575" cy="1704975"/>
        </a:xfrm>
        <a:prstGeom prst="rect">
          <a:avLst/>
        </a:prstGeom>
        <a:noFill/>
        <a:ln w="9525" cmpd="sng">
          <a:noFill/>
        </a:ln>
      </xdr:spPr>
    </xdr:pic>
    <xdr:clientData/>
  </xdr:twoCellAnchor>
  <xdr:twoCellAnchor editAs="oneCell">
    <xdr:from>
      <xdr:col>14</xdr:col>
      <xdr:colOff>9525</xdr:colOff>
      <xdr:row>53</xdr:row>
      <xdr:rowOff>0</xdr:rowOff>
    </xdr:from>
    <xdr:to>
      <xdr:col>14</xdr:col>
      <xdr:colOff>1552575</xdr:colOff>
      <xdr:row>54</xdr:row>
      <xdr:rowOff>0</xdr:rowOff>
    </xdr:to>
    <xdr:pic>
      <xdr:nvPicPr>
        <xdr:cNvPr id="79" name="Picture 956"/>
        <xdr:cNvPicPr preferRelativeResize="1">
          <a:picLocks noChangeAspect="1"/>
        </xdr:cNvPicPr>
      </xdr:nvPicPr>
      <xdr:blipFill>
        <a:blip r:embed="rId79"/>
        <a:stretch>
          <a:fillRect/>
        </a:stretch>
      </xdr:blipFill>
      <xdr:spPr>
        <a:xfrm>
          <a:off x="8677275" y="28374975"/>
          <a:ext cx="1543050" cy="1714500"/>
        </a:xfrm>
        <a:prstGeom prst="rect">
          <a:avLst/>
        </a:prstGeom>
        <a:noFill/>
        <a:ln w="9525" cmpd="sng">
          <a:noFill/>
        </a:ln>
      </xdr:spPr>
    </xdr:pic>
    <xdr:clientData/>
  </xdr:twoCellAnchor>
  <xdr:twoCellAnchor editAs="oneCell">
    <xdr:from>
      <xdr:col>8</xdr:col>
      <xdr:colOff>0</xdr:colOff>
      <xdr:row>85</xdr:row>
      <xdr:rowOff>0</xdr:rowOff>
    </xdr:from>
    <xdr:to>
      <xdr:col>9</xdr:col>
      <xdr:colOff>0</xdr:colOff>
      <xdr:row>86</xdr:row>
      <xdr:rowOff>9525</xdr:rowOff>
    </xdr:to>
    <xdr:pic>
      <xdr:nvPicPr>
        <xdr:cNvPr id="80" name="Picture 958"/>
        <xdr:cNvPicPr preferRelativeResize="1">
          <a:picLocks noChangeAspect="1"/>
        </xdr:cNvPicPr>
      </xdr:nvPicPr>
      <xdr:blipFill>
        <a:blip r:embed="rId80"/>
        <a:stretch>
          <a:fillRect/>
        </a:stretch>
      </xdr:blipFill>
      <xdr:spPr>
        <a:xfrm>
          <a:off x="4581525" y="47786925"/>
          <a:ext cx="1552575" cy="1724025"/>
        </a:xfrm>
        <a:prstGeom prst="rect">
          <a:avLst/>
        </a:prstGeom>
        <a:noFill/>
        <a:ln w="9525" cmpd="sng">
          <a:noFill/>
        </a:ln>
      </xdr:spPr>
    </xdr:pic>
    <xdr:clientData/>
  </xdr:twoCellAnchor>
  <xdr:twoCellAnchor editAs="oneCell">
    <xdr:from>
      <xdr:col>1</xdr:col>
      <xdr:colOff>447675</xdr:colOff>
      <xdr:row>53</xdr:row>
      <xdr:rowOff>0</xdr:rowOff>
    </xdr:from>
    <xdr:to>
      <xdr:col>3</xdr:col>
      <xdr:colOff>0</xdr:colOff>
      <xdr:row>54</xdr:row>
      <xdr:rowOff>0</xdr:rowOff>
    </xdr:to>
    <xdr:pic>
      <xdr:nvPicPr>
        <xdr:cNvPr id="81" name="Picture 959"/>
        <xdr:cNvPicPr preferRelativeResize="1">
          <a:picLocks noChangeAspect="1"/>
        </xdr:cNvPicPr>
      </xdr:nvPicPr>
      <xdr:blipFill>
        <a:blip r:embed="rId81"/>
        <a:stretch>
          <a:fillRect/>
        </a:stretch>
      </xdr:blipFill>
      <xdr:spPr>
        <a:xfrm>
          <a:off x="495300" y="28374975"/>
          <a:ext cx="1562100" cy="1714500"/>
        </a:xfrm>
        <a:prstGeom prst="rect">
          <a:avLst/>
        </a:prstGeom>
        <a:noFill/>
        <a:ln w="9525" cmpd="sng">
          <a:noFill/>
        </a:ln>
      </xdr:spPr>
    </xdr:pic>
    <xdr:clientData/>
  </xdr:twoCellAnchor>
  <xdr:twoCellAnchor editAs="oneCell">
    <xdr:from>
      <xdr:col>14</xdr:col>
      <xdr:colOff>9525</xdr:colOff>
      <xdr:row>69</xdr:row>
      <xdr:rowOff>0</xdr:rowOff>
    </xdr:from>
    <xdr:to>
      <xdr:col>14</xdr:col>
      <xdr:colOff>1543050</xdr:colOff>
      <xdr:row>70</xdr:row>
      <xdr:rowOff>0</xdr:rowOff>
    </xdr:to>
    <xdr:pic>
      <xdr:nvPicPr>
        <xdr:cNvPr id="82" name="Picture 961"/>
        <xdr:cNvPicPr preferRelativeResize="1">
          <a:picLocks noChangeAspect="1"/>
        </xdr:cNvPicPr>
      </xdr:nvPicPr>
      <xdr:blipFill>
        <a:blip r:embed="rId82"/>
        <a:stretch>
          <a:fillRect/>
        </a:stretch>
      </xdr:blipFill>
      <xdr:spPr>
        <a:xfrm>
          <a:off x="8677275" y="38071425"/>
          <a:ext cx="1533525" cy="1714500"/>
        </a:xfrm>
        <a:prstGeom prst="rect">
          <a:avLst/>
        </a:prstGeom>
        <a:noFill/>
        <a:ln w="9525" cmpd="sng">
          <a:noFill/>
        </a:ln>
      </xdr:spPr>
    </xdr:pic>
    <xdr:clientData/>
  </xdr:twoCellAnchor>
  <xdr:twoCellAnchor editAs="oneCell">
    <xdr:from>
      <xdr:col>14</xdr:col>
      <xdr:colOff>0</xdr:colOff>
      <xdr:row>61</xdr:row>
      <xdr:rowOff>0</xdr:rowOff>
    </xdr:from>
    <xdr:to>
      <xdr:col>15</xdr:col>
      <xdr:colOff>9525</xdr:colOff>
      <xdr:row>62</xdr:row>
      <xdr:rowOff>9525</xdr:rowOff>
    </xdr:to>
    <xdr:pic>
      <xdr:nvPicPr>
        <xdr:cNvPr id="83" name="Picture 962"/>
        <xdr:cNvPicPr preferRelativeResize="1">
          <a:picLocks noChangeAspect="1"/>
        </xdr:cNvPicPr>
      </xdr:nvPicPr>
      <xdr:blipFill>
        <a:blip r:embed="rId83"/>
        <a:stretch>
          <a:fillRect/>
        </a:stretch>
      </xdr:blipFill>
      <xdr:spPr>
        <a:xfrm>
          <a:off x="8667750" y="33213675"/>
          <a:ext cx="1562100" cy="1724025"/>
        </a:xfrm>
        <a:prstGeom prst="rect">
          <a:avLst/>
        </a:prstGeom>
        <a:noFill/>
        <a:ln w="9525" cmpd="sng">
          <a:noFill/>
        </a:ln>
      </xdr:spPr>
    </xdr:pic>
    <xdr:clientData/>
  </xdr:twoCellAnchor>
  <xdr:twoCellAnchor editAs="oneCell">
    <xdr:from>
      <xdr:col>2</xdr:col>
      <xdr:colOff>9525</xdr:colOff>
      <xdr:row>69</xdr:row>
      <xdr:rowOff>0</xdr:rowOff>
    </xdr:from>
    <xdr:to>
      <xdr:col>2</xdr:col>
      <xdr:colOff>1552575</xdr:colOff>
      <xdr:row>70</xdr:row>
      <xdr:rowOff>9525</xdr:rowOff>
    </xdr:to>
    <xdr:pic>
      <xdr:nvPicPr>
        <xdr:cNvPr id="84" name="Picture 963"/>
        <xdr:cNvPicPr preferRelativeResize="1">
          <a:picLocks noChangeAspect="1"/>
        </xdr:cNvPicPr>
      </xdr:nvPicPr>
      <xdr:blipFill>
        <a:blip r:embed="rId84"/>
        <a:stretch>
          <a:fillRect/>
        </a:stretch>
      </xdr:blipFill>
      <xdr:spPr>
        <a:xfrm>
          <a:off x="514350" y="38071425"/>
          <a:ext cx="1543050" cy="1724025"/>
        </a:xfrm>
        <a:prstGeom prst="rect">
          <a:avLst/>
        </a:prstGeom>
        <a:noFill/>
        <a:ln w="9525" cmpd="sng">
          <a:noFill/>
        </a:ln>
      </xdr:spPr>
    </xdr:pic>
    <xdr:clientData/>
  </xdr:twoCellAnchor>
  <xdr:twoCellAnchor editAs="oneCell">
    <xdr:from>
      <xdr:col>11</xdr:col>
      <xdr:colOff>9525</xdr:colOff>
      <xdr:row>81</xdr:row>
      <xdr:rowOff>0</xdr:rowOff>
    </xdr:from>
    <xdr:to>
      <xdr:col>11</xdr:col>
      <xdr:colOff>1552575</xdr:colOff>
      <xdr:row>82</xdr:row>
      <xdr:rowOff>0</xdr:rowOff>
    </xdr:to>
    <xdr:pic>
      <xdr:nvPicPr>
        <xdr:cNvPr id="85" name="Picture 964"/>
        <xdr:cNvPicPr preferRelativeResize="1">
          <a:picLocks noChangeAspect="1"/>
        </xdr:cNvPicPr>
      </xdr:nvPicPr>
      <xdr:blipFill>
        <a:blip r:embed="rId85"/>
        <a:stretch>
          <a:fillRect/>
        </a:stretch>
      </xdr:blipFill>
      <xdr:spPr>
        <a:xfrm>
          <a:off x="6638925" y="45358050"/>
          <a:ext cx="1543050" cy="1714500"/>
        </a:xfrm>
        <a:prstGeom prst="rect">
          <a:avLst/>
        </a:prstGeom>
        <a:noFill/>
        <a:ln w="9525" cmpd="sng">
          <a:noFill/>
        </a:ln>
      </xdr:spPr>
    </xdr:pic>
    <xdr:clientData/>
  </xdr:twoCellAnchor>
  <xdr:twoCellAnchor editAs="oneCell">
    <xdr:from>
      <xdr:col>5</xdr:col>
      <xdr:colOff>9525</xdr:colOff>
      <xdr:row>77</xdr:row>
      <xdr:rowOff>0</xdr:rowOff>
    </xdr:from>
    <xdr:to>
      <xdr:col>5</xdr:col>
      <xdr:colOff>1543050</xdr:colOff>
      <xdr:row>78</xdr:row>
      <xdr:rowOff>0</xdr:rowOff>
    </xdr:to>
    <xdr:pic>
      <xdr:nvPicPr>
        <xdr:cNvPr id="86" name="Picture 965"/>
        <xdr:cNvPicPr preferRelativeResize="1">
          <a:picLocks noChangeAspect="1"/>
        </xdr:cNvPicPr>
      </xdr:nvPicPr>
      <xdr:blipFill>
        <a:blip r:embed="rId86"/>
        <a:stretch>
          <a:fillRect/>
        </a:stretch>
      </xdr:blipFill>
      <xdr:spPr>
        <a:xfrm>
          <a:off x="2552700" y="42929175"/>
          <a:ext cx="1533525" cy="1714500"/>
        </a:xfrm>
        <a:prstGeom prst="rect">
          <a:avLst/>
        </a:prstGeom>
        <a:noFill/>
        <a:ln w="9525" cmpd="sng">
          <a:noFill/>
        </a:ln>
      </xdr:spPr>
    </xdr:pic>
    <xdr:clientData/>
  </xdr:twoCellAnchor>
  <xdr:twoCellAnchor editAs="oneCell">
    <xdr:from>
      <xdr:col>13</xdr:col>
      <xdr:colOff>447675</xdr:colOff>
      <xdr:row>49</xdr:row>
      <xdr:rowOff>0</xdr:rowOff>
    </xdr:from>
    <xdr:to>
      <xdr:col>15</xdr:col>
      <xdr:colOff>0</xdr:colOff>
      <xdr:row>50</xdr:row>
      <xdr:rowOff>0</xdr:rowOff>
    </xdr:to>
    <xdr:pic>
      <xdr:nvPicPr>
        <xdr:cNvPr id="87" name="Picture 966"/>
        <xdr:cNvPicPr preferRelativeResize="1">
          <a:picLocks noChangeAspect="1"/>
        </xdr:cNvPicPr>
      </xdr:nvPicPr>
      <xdr:blipFill>
        <a:blip r:embed="rId87"/>
        <a:stretch>
          <a:fillRect/>
        </a:stretch>
      </xdr:blipFill>
      <xdr:spPr>
        <a:xfrm>
          <a:off x="8658225" y="25946100"/>
          <a:ext cx="1562100" cy="1714500"/>
        </a:xfrm>
        <a:prstGeom prst="rect">
          <a:avLst/>
        </a:prstGeom>
        <a:noFill/>
        <a:ln w="9525" cmpd="sng">
          <a:noFill/>
        </a:ln>
      </xdr:spPr>
    </xdr:pic>
    <xdr:clientData/>
  </xdr:twoCellAnchor>
  <xdr:twoCellAnchor editAs="oneCell">
    <xdr:from>
      <xdr:col>8</xdr:col>
      <xdr:colOff>19050</xdr:colOff>
      <xdr:row>45</xdr:row>
      <xdr:rowOff>0</xdr:rowOff>
    </xdr:from>
    <xdr:to>
      <xdr:col>8</xdr:col>
      <xdr:colOff>1533525</xdr:colOff>
      <xdr:row>46</xdr:row>
      <xdr:rowOff>9525</xdr:rowOff>
    </xdr:to>
    <xdr:pic>
      <xdr:nvPicPr>
        <xdr:cNvPr id="88" name="Picture 967"/>
        <xdr:cNvPicPr preferRelativeResize="1">
          <a:picLocks noChangeAspect="1"/>
        </xdr:cNvPicPr>
      </xdr:nvPicPr>
      <xdr:blipFill>
        <a:blip r:embed="rId88"/>
        <a:stretch>
          <a:fillRect/>
        </a:stretch>
      </xdr:blipFill>
      <xdr:spPr>
        <a:xfrm>
          <a:off x="4600575" y="23526750"/>
          <a:ext cx="1514475" cy="1724025"/>
        </a:xfrm>
        <a:prstGeom prst="rect">
          <a:avLst/>
        </a:prstGeom>
        <a:noFill/>
        <a:ln w="9525" cmpd="sng">
          <a:noFill/>
        </a:ln>
      </xdr:spPr>
    </xdr:pic>
    <xdr:clientData/>
  </xdr:twoCellAnchor>
  <xdr:twoCellAnchor editAs="oneCell">
    <xdr:from>
      <xdr:col>11</xdr:col>
      <xdr:colOff>9525</xdr:colOff>
      <xdr:row>45</xdr:row>
      <xdr:rowOff>0</xdr:rowOff>
    </xdr:from>
    <xdr:to>
      <xdr:col>11</xdr:col>
      <xdr:colOff>1543050</xdr:colOff>
      <xdr:row>46</xdr:row>
      <xdr:rowOff>0</xdr:rowOff>
    </xdr:to>
    <xdr:pic>
      <xdr:nvPicPr>
        <xdr:cNvPr id="89" name="Picture 969"/>
        <xdr:cNvPicPr preferRelativeResize="1">
          <a:picLocks noChangeAspect="1"/>
        </xdr:cNvPicPr>
      </xdr:nvPicPr>
      <xdr:blipFill>
        <a:blip r:embed="rId89"/>
        <a:stretch>
          <a:fillRect/>
        </a:stretch>
      </xdr:blipFill>
      <xdr:spPr>
        <a:xfrm>
          <a:off x="6638925" y="23526750"/>
          <a:ext cx="1533525" cy="1714500"/>
        </a:xfrm>
        <a:prstGeom prst="rect">
          <a:avLst/>
        </a:prstGeom>
        <a:noFill/>
        <a:ln w="9525" cmpd="sng">
          <a:noFill/>
        </a:ln>
      </xdr:spPr>
    </xdr:pic>
    <xdr:clientData/>
  </xdr:twoCellAnchor>
  <xdr:twoCellAnchor editAs="oneCell">
    <xdr:from>
      <xdr:col>11</xdr:col>
      <xdr:colOff>9525</xdr:colOff>
      <xdr:row>73</xdr:row>
      <xdr:rowOff>0</xdr:rowOff>
    </xdr:from>
    <xdr:to>
      <xdr:col>11</xdr:col>
      <xdr:colOff>1552575</xdr:colOff>
      <xdr:row>74</xdr:row>
      <xdr:rowOff>0</xdr:rowOff>
    </xdr:to>
    <xdr:pic>
      <xdr:nvPicPr>
        <xdr:cNvPr id="90" name="Picture 970"/>
        <xdr:cNvPicPr preferRelativeResize="1">
          <a:picLocks noChangeAspect="1"/>
        </xdr:cNvPicPr>
      </xdr:nvPicPr>
      <xdr:blipFill>
        <a:blip r:embed="rId90"/>
        <a:stretch>
          <a:fillRect/>
        </a:stretch>
      </xdr:blipFill>
      <xdr:spPr>
        <a:xfrm>
          <a:off x="6638925" y="40500300"/>
          <a:ext cx="1543050" cy="1714500"/>
        </a:xfrm>
        <a:prstGeom prst="rect">
          <a:avLst/>
        </a:prstGeom>
        <a:noFill/>
        <a:ln w="9525" cmpd="sng">
          <a:noFill/>
        </a:ln>
      </xdr:spPr>
    </xdr:pic>
    <xdr:clientData/>
  </xdr:twoCellAnchor>
  <xdr:twoCellAnchor editAs="oneCell">
    <xdr:from>
      <xdr:col>11</xdr:col>
      <xdr:colOff>19050</xdr:colOff>
      <xdr:row>57</xdr:row>
      <xdr:rowOff>0</xdr:rowOff>
    </xdr:from>
    <xdr:to>
      <xdr:col>11</xdr:col>
      <xdr:colOff>1543050</xdr:colOff>
      <xdr:row>58</xdr:row>
      <xdr:rowOff>0</xdr:rowOff>
    </xdr:to>
    <xdr:pic>
      <xdr:nvPicPr>
        <xdr:cNvPr id="91" name="Picture 971"/>
        <xdr:cNvPicPr preferRelativeResize="1">
          <a:picLocks noChangeAspect="1"/>
        </xdr:cNvPicPr>
      </xdr:nvPicPr>
      <xdr:blipFill>
        <a:blip r:embed="rId91"/>
        <a:stretch>
          <a:fillRect/>
        </a:stretch>
      </xdr:blipFill>
      <xdr:spPr>
        <a:xfrm>
          <a:off x="6648450" y="30794325"/>
          <a:ext cx="1524000" cy="1714500"/>
        </a:xfrm>
        <a:prstGeom prst="rect">
          <a:avLst/>
        </a:prstGeom>
        <a:noFill/>
        <a:ln w="9525" cmpd="sng">
          <a:noFill/>
        </a:ln>
      </xdr:spPr>
    </xdr:pic>
    <xdr:clientData/>
  </xdr:twoCellAnchor>
  <xdr:twoCellAnchor editAs="oneCell">
    <xdr:from>
      <xdr:col>1</xdr:col>
      <xdr:colOff>438150</xdr:colOff>
      <xdr:row>49</xdr:row>
      <xdr:rowOff>9525</xdr:rowOff>
    </xdr:from>
    <xdr:to>
      <xdr:col>3</xdr:col>
      <xdr:colOff>0</xdr:colOff>
      <xdr:row>49</xdr:row>
      <xdr:rowOff>1714500</xdr:rowOff>
    </xdr:to>
    <xdr:pic>
      <xdr:nvPicPr>
        <xdr:cNvPr id="92" name="Picture 972"/>
        <xdr:cNvPicPr preferRelativeResize="1">
          <a:picLocks noChangeAspect="1"/>
        </xdr:cNvPicPr>
      </xdr:nvPicPr>
      <xdr:blipFill>
        <a:blip r:embed="rId92"/>
        <a:stretch>
          <a:fillRect/>
        </a:stretch>
      </xdr:blipFill>
      <xdr:spPr>
        <a:xfrm>
          <a:off x="485775" y="25955625"/>
          <a:ext cx="1571625" cy="1704975"/>
        </a:xfrm>
        <a:prstGeom prst="rect">
          <a:avLst/>
        </a:prstGeom>
        <a:noFill/>
        <a:ln w="9525" cmpd="sng">
          <a:noFill/>
        </a:ln>
      </xdr:spPr>
    </xdr:pic>
    <xdr:clientData/>
  </xdr:twoCellAnchor>
  <xdr:twoCellAnchor editAs="oneCell">
    <xdr:from>
      <xdr:col>8</xdr:col>
      <xdr:colOff>28575</xdr:colOff>
      <xdr:row>53</xdr:row>
      <xdr:rowOff>0</xdr:rowOff>
    </xdr:from>
    <xdr:to>
      <xdr:col>8</xdr:col>
      <xdr:colOff>1543050</xdr:colOff>
      <xdr:row>54</xdr:row>
      <xdr:rowOff>9525</xdr:rowOff>
    </xdr:to>
    <xdr:pic>
      <xdr:nvPicPr>
        <xdr:cNvPr id="93" name="Picture 973"/>
        <xdr:cNvPicPr preferRelativeResize="1">
          <a:picLocks noChangeAspect="1"/>
        </xdr:cNvPicPr>
      </xdr:nvPicPr>
      <xdr:blipFill>
        <a:blip r:embed="rId93"/>
        <a:stretch>
          <a:fillRect/>
        </a:stretch>
      </xdr:blipFill>
      <xdr:spPr>
        <a:xfrm>
          <a:off x="4610100" y="28374975"/>
          <a:ext cx="1514475" cy="1724025"/>
        </a:xfrm>
        <a:prstGeom prst="rect">
          <a:avLst/>
        </a:prstGeom>
        <a:noFill/>
        <a:ln w="9525" cmpd="sng">
          <a:noFill/>
        </a:ln>
      </xdr:spPr>
    </xdr:pic>
    <xdr:clientData/>
  </xdr:twoCellAnchor>
  <xdr:twoCellAnchor editAs="oneCell">
    <xdr:from>
      <xdr:col>2</xdr:col>
      <xdr:colOff>9525</xdr:colOff>
      <xdr:row>60</xdr:row>
      <xdr:rowOff>342900</xdr:rowOff>
    </xdr:from>
    <xdr:to>
      <xdr:col>2</xdr:col>
      <xdr:colOff>1543050</xdr:colOff>
      <xdr:row>62</xdr:row>
      <xdr:rowOff>0</xdr:rowOff>
    </xdr:to>
    <xdr:pic>
      <xdr:nvPicPr>
        <xdr:cNvPr id="94" name="Picture 974"/>
        <xdr:cNvPicPr preferRelativeResize="1">
          <a:picLocks noChangeAspect="1"/>
        </xdr:cNvPicPr>
      </xdr:nvPicPr>
      <xdr:blipFill>
        <a:blip r:embed="rId94"/>
        <a:stretch>
          <a:fillRect/>
        </a:stretch>
      </xdr:blipFill>
      <xdr:spPr>
        <a:xfrm>
          <a:off x="514350" y="33204150"/>
          <a:ext cx="1533525" cy="1724025"/>
        </a:xfrm>
        <a:prstGeom prst="rect">
          <a:avLst/>
        </a:prstGeom>
        <a:noFill/>
        <a:ln w="9525" cmpd="sng">
          <a:noFill/>
        </a:ln>
      </xdr:spPr>
    </xdr:pic>
    <xdr:clientData/>
  </xdr:twoCellAnchor>
  <xdr:twoCellAnchor editAs="oneCell">
    <xdr:from>
      <xdr:col>8</xdr:col>
      <xdr:colOff>9525</xdr:colOff>
      <xdr:row>76</xdr:row>
      <xdr:rowOff>342900</xdr:rowOff>
    </xdr:from>
    <xdr:to>
      <xdr:col>8</xdr:col>
      <xdr:colOff>1543050</xdr:colOff>
      <xdr:row>78</xdr:row>
      <xdr:rowOff>0</xdr:rowOff>
    </xdr:to>
    <xdr:pic>
      <xdr:nvPicPr>
        <xdr:cNvPr id="95" name="Picture 975"/>
        <xdr:cNvPicPr preferRelativeResize="1">
          <a:picLocks noChangeAspect="1"/>
        </xdr:cNvPicPr>
      </xdr:nvPicPr>
      <xdr:blipFill>
        <a:blip r:embed="rId95"/>
        <a:stretch>
          <a:fillRect/>
        </a:stretch>
      </xdr:blipFill>
      <xdr:spPr>
        <a:xfrm>
          <a:off x="4591050" y="42919650"/>
          <a:ext cx="1533525" cy="1724025"/>
        </a:xfrm>
        <a:prstGeom prst="rect">
          <a:avLst/>
        </a:prstGeom>
        <a:noFill/>
        <a:ln w="9525" cmpd="sng">
          <a:noFill/>
        </a:ln>
      </xdr:spPr>
    </xdr:pic>
    <xdr:clientData/>
  </xdr:twoCellAnchor>
  <xdr:twoCellAnchor editAs="oneCell">
    <xdr:from>
      <xdr:col>8</xdr:col>
      <xdr:colOff>19050</xdr:colOff>
      <xdr:row>57</xdr:row>
      <xdr:rowOff>0</xdr:rowOff>
    </xdr:from>
    <xdr:to>
      <xdr:col>8</xdr:col>
      <xdr:colOff>1543050</xdr:colOff>
      <xdr:row>58</xdr:row>
      <xdr:rowOff>0</xdr:rowOff>
    </xdr:to>
    <xdr:pic>
      <xdr:nvPicPr>
        <xdr:cNvPr id="96" name="Picture 976"/>
        <xdr:cNvPicPr preferRelativeResize="1">
          <a:picLocks noChangeAspect="1"/>
        </xdr:cNvPicPr>
      </xdr:nvPicPr>
      <xdr:blipFill>
        <a:blip r:embed="rId96"/>
        <a:stretch>
          <a:fillRect/>
        </a:stretch>
      </xdr:blipFill>
      <xdr:spPr>
        <a:xfrm>
          <a:off x="4600575" y="30794325"/>
          <a:ext cx="1524000" cy="1714500"/>
        </a:xfrm>
        <a:prstGeom prst="rect">
          <a:avLst/>
        </a:prstGeom>
        <a:noFill/>
        <a:ln w="9525" cmpd="sng">
          <a:noFill/>
        </a:ln>
      </xdr:spPr>
    </xdr:pic>
    <xdr:clientData/>
  </xdr:twoCellAnchor>
  <xdr:twoCellAnchor editAs="oneCell">
    <xdr:from>
      <xdr:col>5</xdr:col>
      <xdr:colOff>19050</xdr:colOff>
      <xdr:row>65</xdr:row>
      <xdr:rowOff>0</xdr:rowOff>
    </xdr:from>
    <xdr:to>
      <xdr:col>5</xdr:col>
      <xdr:colOff>1543050</xdr:colOff>
      <xdr:row>66</xdr:row>
      <xdr:rowOff>0</xdr:rowOff>
    </xdr:to>
    <xdr:pic>
      <xdr:nvPicPr>
        <xdr:cNvPr id="97" name="Picture 977"/>
        <xdr:cNvPicPr preferRelativeResize="1">
          <a:picLocks noChangeAspect="1"/>
        </xdr:cNvPicPr>
      </xdr:nvPicPr>
      <xdr:blipFill>
        <a:blip r:embed="rId97"/>
        <a:stretch>
          <a:fillRect/>
        </a:stretch>
      </xdr:blipFill>
      <xdr:spPr>
        <a:xfrm>
          <a:off x="2562225" y="35642550"/>
          <a:ext cx="1524000" cy="1714500"/>
        </a:xfrm>
        <a:prstGeom prst="rect">
          <a:avLst/>
        </a:prstGeom>
        <a:noFill/>
        <a:ln w="9525" cmpd="sng">
          <a:noFill/>
        </a:ln>
      </xdr:spPr>
    </xdr:pic>
    <xdr:clientData/>
  </xdr:twoCellAnchor>
  <xdr:twoCellAnchor editAs="oneCell">
    <xdr:from>
      <xdr:col>8</xdr:col>
      <xdr:colOff>9525</xdr:colOff>
      <xdr:row>65</xdr:row>
      <xdr:rowOff>0</xdr:rowOff>
    </xdr:from>
    <xdr:to>
      <xdr:col>8</xdr:col>
      <xdr:colOff>1543050</xdr:colOff>
      <xdr:row>66</xdr:row>
      <xdr:rowOff>0</xdr:rowOff>
    </xdr:to>
    <xdr:pic>
      <xdr:nvPicPr>
        <xdr:cNvPr id="98" name="Picture 979"/>
        <xdr:cNvPicPr preferRelativeResize="1">
          <a:picLocks noChangeAspect="1"/>
        </xdr:cNvPicPr>
      </xdr:nvPicPr>
      <xdr:blipFill>
        <a:blip r:embed="rId98"/>
        <a:stretch>
          <a:fillRect/>
        </a:stretch>
      </xdr:blipFill>
      <xdr:spPr>
        <a:xfrm>
          <a:off x="4591050" y="35642550"/>
          <a:ext cx="1533525" cy="1714500"/>
        </a:xfrm>
        <a:prstGeom prst="rect">
          <a:avLst/>
        </a:prstGeom>
        <a:noFill/>
        <a:ln w="9525" cmpd="sng">
          <a:noFill/>
        </a:ln>
      </xdr:spPr>
    </xdr:pic>
    <xdr:clientData/>
  </xdr:twoCellAnchor>
  <xdr:twoCellAnchor editAs="oneCell">
    <xdr:from>
      <xdr:col>11</xdr:col>
      <xdr:colOff>9525</xdr:colOff>
      <xdr:row>68</xdr:row>
      <xdr:rowOff>342900</xdr:rowOff>
    </xdr:from>
    <xdr:to>
      <xdr:col>11</xdr:col>
      <xdr:colOff>1543050</xdr:colOff>
      <xdr:row>70</xdr:row>
      <xdr:rowOff>0</xdr:rowOff>
    </xdr:to>
    <xdr:pic>
      <xdr:nvPicPr>
        <xdr:cNvPr id="99" name="Picture 980"/>
        <xdr:cNvPicPr preferRelativeResize="1">
          <a:picLocks noChangeAspect="1"/>
        </xdr:cNvPicPr>
      </xdr:nvPicPr>
      <xdr:blipFill>
        <a:blip r:embed="rId99"/>
        <a:stretch>
          <a:fillRect/>
        </a:stretch>
      </xdr:blipFill>
      <xdr:spPr>
        <a:xfrm>
          <a:off x="6638925" y="38061900"/>
          <a:ext cx="1533525" cy="1724025"/>
        </a:xfrm>
        <a:prstGeom prst="rect">
          <a:avLst/>
        </a:prstGeom>
        <a:noFill/>
        <a:ln w="9525" cmpd="sng">
          <a:noFill/>
        </a:ln>
      </xdr:spPr>
    </xdr:pic>
    <xdr:clientData/>
  </xdr:twoCellAnchor>
  <xdr:twoCellAnchor editAs="oneCell">
    <xdr:from>
      <xdr:col>5</xdr:col>
      <xdr:colOff>9525</xdr:colOff>
      <xdr:row>72</xdr:row>
      <xdr:rowOff>342900</xdr:rowOff>
    </xdr:from>
    <xdr:to>
      <xdr:col>5</xdr:col>
      <xdr:colOff>1552575</xdr:colOff>
      <xdr:row>74</xdr:row>
      <xdr:rowOff>0</xdr:rowOff>
    </xdr:to>
    <xdr:pic>
      <xdr:nvPicPr>
        <xdr:cNvPr id="100" name="Picture 981"/>
        <xdr:cNvPicPr preferRelativeResize="1">
          <a:picLocks noChangeAspect="1"/>
        </xdr:cNvPicPr>
      </xdr:nvPicPr>
      <xdr:blipFill>
        <a:blip r:embed="rId100"/>
        <a:stretch>
          <a:fillRect/>
        </a:stretch>
      </xdr:blipFill>
      <xdr:spPr>
        <a:xfrm>
          <a:off x="2552700" y="40490775"/>
          <a:ext cx="1543050"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O91"/>
  <sheetViews>
    <sheetView tabSelected="1" zoomScale="75" zoomScaleNormal="75" workbookViewId="0" topLeftCell="A1">
      <selection activeCell="H91" sqref="H91:I91"/>
    </sheetView>
  </sheetViews>
  <sheetFormatPr defaultColWidth="9.140625" defaultRowHeight="12.75"/>
  <cols>
    <col min="1" max="1" width="0.71875" style="29" customWidth="1"/>
    <col min="2" max="2" width="6.8515625" style="34" customWidth="1"/>
    <col min="3" max="3" width="23.28125" style="39" customWidth="1"/>
    <col min="4" max="4" width="0.42578125" style="34" customWidth="1"/>
    <col min="5" max="5" width="6.8515625" style="34" customWidth="1"/>
    <col min="6" max="6" width="23.28125" style="39" customWidth="1"/>
    <col min="7" max="7" width="0.42578125" style="34" customWidth="1"/>
    <col min="8" max="8" width="6.8515625" style="34" customWidth="1"/>
    <col min="9" max="9" width="23.28125" style="40" customWidth="1"/>
    <col min="10" max="10" width="0.5625" style="34" customWidth="1"/>
    <col min="11" max="11" width="6.8515625" style="34" customWidth="1"/>
    <col min="12" max="12" width="23.28125" style="39" customWidth="1"/>
    <col min="13" max="13" width="0.42578125" style="34" customWidth="1"/>
    <col min="14" max="14" width="6.8515625" style="34" customWidth="1"/>
    <col min="15" max="15" width="23.28125" style="39" customWidth="1"/>
    <col min="16" max="16384" width="9.140625" style="34" customWidth="1"/>
  </cols>
  <sheetData>
    <row r="1" ht="13.5" thickBot="1"/>
    <row r="2" spans="2:15" ht="38.25" thickTop="1">
      <c r="B2" s="24" t="s">
        <v>7</v>
      </c>
      <c r="C2" s="1"/>
      <c r="D2" s="2"/>
      <c r="E2" s="2"/>
      <c r="F2" s="1"/>
      <c r="G2" s="2"/>
      <c r="H2" s="2"/>
      <c r="I2" s="3"/>
      <c r="J2" s="4"/>
      <c r="K2" s="4"/>
      <c r="L2" s="5" t="s">
        <v>1</v>
      </c>
      <c r="M2" s="6"/>
      <c r="N2" s="6"/>
      <c r="O2" s="26">
        <f>SUM(A13:A89)</f>
        <v>0</v>
      </c>
    </row>
    <row r="3" spans="2:15" ht="38.25">
      <c r="B3" s="25" t="s">
        <v>8</v>
      </c>
      <c r="C3" s="7"/>
      <c r="D3" s="8"/>
      <c r="E3" s="8"/>
      <c r="F3" s="7"/>
      <c r="G3" s="8"/>
      <c r="H3" s="44" t="s">
        <v>9</v>
      </c>
      <c r="I3" s="9"/>
      <c r="J3" s="8"/>
      <c r="K3" s="8"/>
      <c r="L3" s="10"/>
      <c r="M3" s="10"/>
      <c r="N3" s="10"/>
      <c r="O3" s="11"/>
    </row>
    <row r="4" spans="2:15" ht="35.25" customHeight="1">
      <c r="B4" s="25" t="s">
        <v>3</v>
      </c>
      <c r="C4" s="7"/>
      <c r="D4" s="8"/>
      <c r="E4" s="8"/>
      <c r="F4" s="43"/>
      <c r="G4" s="8"/>
      <c r="H4" s="8"/>
      <c r="I4" s="9"/>
      <c r="J4" s="8"/>
      <c r="K4" s="8"/>
      <c r="L4" s="10"/>
      <c r="M4" s="10"/>
      <c r="N4" s="10"/>
      <c r="O4" s="11"/>
    </row>
    <row r="5" spans="2:15" ht="37.5">
      <c r="B5" s="25" t="s">
        <v>0</v>
      </c>
      <c r="C5" s="7"/>
      <c r="D5" s="8"/>
      <c r="E5" s="8"/>
      <c r="F5" s="7"/>
      <c r="G5" s="8"/>
      <c r="H5" s="8"/>
      <c r="I5" s="9"/>
      <c r="J5" s="8"/>
      <c r="K5" s="8"/>
      <c r="L5" s="10"/>
      <c r="M5" s="10"/>
      <c r="N5" s="10"/>
      <c r="O5" s="11"/>
    </row>
    <row r="6" spans="2:15" ht="37.5">
      <c r="B6" s="25" t="s">
        <v>6</v>
      </c>
      <c r="C6" s="7"/>
      <c r="D6" s="8"/>
      <c r="E6" s="8"/>
      <c r="F6" s="7"/>
      <c r="G6" s="8"/>
      <c r="H6" s="8"/>
      <c r="I6" s="9"/>
      <c r="J6" s="8"/>
      <c r="K6" s="10" t="s">
        <v>2</v>
      </c>
      <c r="L6" s="10"/>
      <c r="M6" s="10"/>
      <c r="N6" s="10"/>
      <c r="O6" s="27">
        <f>SUM(D11:D91)</f>
        <v>0</v>
      </c>
    </row>
    <row r="7" spans="2:15" ht="38.25" thickBot="1">
      <c r="B7" s="42" t="s">
        <v>5</v>
      </c>
      <c r="C7" s="12"/>
      <c r="D7" s="13"/>
      <c r="E7" s="13"/>
      <c r="F7" s="12"/>
      <c r="G7" s="13"/>
      <c r="H7" s="13"/>
      <c r="I7" s="14"/>
      <c r="J7" s="14"/>
      <c r="K7" s="14"/>
      <c r="L7" s="15"/>
      <c r="M7" s="16"/>
      <c r="N7" s="17"/>
      <c r="O7" s="18" t="s">
        <v>4</v>
      </c>
    </row>
    <row r="8" ht="13.5" thickTop="1"/>
    <row r="12" spans="3:15" s="29" customFormat="1" ht="12.75">
      <c r="C12" s="30"/>
      <c r="D12" s="29">
        <f>COUNTIF(C13:O13,"esatto")</f>
        <v>0</v>
      </c>
      <c r="F12" s="30"/>
      <c r="I12" s="41"/>
      <c r="L12" s="30"/>
      <c r="O12" s="30"/>
    </row>
    <row r="13" spans="1:15" ht="27.75" customHeight="1">
      <c r="A13" s="29">
        <f>SUM(B13,E13,H13,K13,N13)</f>
        <v>0</v>
      </c>
      <c r="B13" s="19">
        <f>IF(TRIM(B15)="Fusi",1,"")</f>
      </c>
      <c r="C13" s="20" t="str">
        <f>IF(TRIM(B15)="","1 punto",IF(TRIM(B15)="Fusi","ESATTO","NOOO!"))</f>
        <v>1 punto</v>
      </c>
      <c r="D13" s="35"/>
      <c r="E13" s="19">
        <f>IF(TRIM(E15)="Sordo",2,"")</f>
      </c>
      <c r="F13" s="20" t="str">
        <f>IF(TRIM(E15)="","2 punti",IF(TRIM(E15)="Sordo","ESATTO","NOOO!"))</f>
        <v>2 punti</v>
      </c>
      <c r="H13" s="19">
        <f>IF(TRIM(H15)="Sclosa",3,"")</f>
      </c>
      <c r="I13" s="20" t="str">
        <f>IF(TRIM(H15)="","3 punti",IF(TRIM(H15)="Sclosa","ESATTO","NOOO!"))</f>
        <v>3 punti</v>
      </c>
      <c r="K13" s="19">
        <f>IF(TRIM(K15)="Baggio",1,"")</f>
      </c>
      <c r="L13" s="20" t="str">
        <f>IF(TRIM(K15)="","1 punto",IF(TRIM(K15)="Baggio","ESATTO","NOOO!"))</f>
        <v>1 punto</v>
      </c>
      <c r="N13" s="19">
        <f>IF(TRIM(N15)="Junior",1,"")</f>
      </c>
      <c r="O13" s="20" t="str">
        <f>IF(TRIM(N15)="","1 punto",IF(TRIM(N15)="Junior","ESATTO","NOOO!"))</f>
        <v>1 punto</v>
      </c>
    </row>
    <row r="14" spans="2:15" ht="135" customHeight="1">
      <c r="B14" s="21">
        <v>1</v>
      </c>
      <c r="C14" s="22"/>
      <c r="D14" s="35"/>
      <c r="E14" s="21">
        <v>2</v>
      </c>
      <c r="F14" s="22"/>
      <c r="H14" s="21">
        <v>3</v>
      </c>
      <c r="I14" s="23"/>
      <c r="K14" s="21">
        <v>4</v>
      </c>
      <c r="L14" s="22"/>
      <c r="N14" s="21">
        <v>5</v>
      </c>
      <c r="O14" s="22"/>
    </row>
    <row r="15" spans="2:15" ht="23.25" customHeight="1">
      <c r="B15" s="45"/>
      <c r="C15" s="46"/>
      <c r="D15" s="35"/>
      <c r="E15" s="45"/>
      <c r="F15" s="46"/>
      <c r="H15" s="45"/>
      <c r="I15" s="46"/>
      <c r="K15" s="45"/>
      <c r="L15" s="46"/>
      <c r="N15" s="45"/>
      <c r="O15" s="46"/>
    </row>
    <row r="16" spans="3:15" s="29" customFormat="1" ht="5.25" customHeight="1">
      <c r="C16" s="38"/>
      <c r="D16" s="31">
        <f>COUNTIF(C17:O17,"esatto")</f>
        <v>0</v>
      </c>
      <c r="F16" s="32"/>
      <c r="H16" s="31"/>
      <c r="I16" s="33"/>
      <c r="K16" s="31"/>
      <c r="L16" s="32"/>
      <c r="N16" s="31"/>
      <c r="O16" s="32"/>
    </row>
    <row r="17" spans="1:15" ht="27.75" customHeight="1">
      <c r="A17" s="29">
        <f>SUM(B17,E17,H17,K17,N17)</f>
        <v>0</v>
      </c>
      <c r="B17" s="19">
        <f>IF(TRIM(B19)="Scifo",2,"")</f>
      </c>
      <c r="C17" s="20" t="str">
        <f>IF(TRIM(B19)="","2 punti",IF(TRIM(B19)="Scifo","ESATTO","NOOO!"))</f>
        <v>2 punti</v>
      </c>
      <c r="D17" s="36"/>
      <c r="E17" s="19">
        <f>IF(TRIM(E19)="Graziani",1,"")</f>
      </c>
      <c r="F17" s="20" t="str">
        <f>IF(TRIM(E19)="","1 punto",IF(TRIM(E19)="Graziani","ESATTO","NOOO!"))</f>
        <v>1 punto</v>
      </c>
      <c r="H17" s="19">
        <f>IF(TRIM(H19)="Ferrante",1,"")</f>
      </c>
      <c r="I17" s="20" t="str">
        <f>IF(TRIM(H19)="","1 punto",IF(TRIM(H19)="Ferrante","ESATTO","NOOO!"))</f>
        <v>1 punto</v>
      </c>
      <c r="K17" s="19">
        <f>IF(TRIM(K19)="Buhtz",5,"")</f>
      </c>
      <c r="L17" s="20" t="str">
        <f>IF(TRIM(K19)="","5 punti",IF(TRIM(K19)="Buhtz","ESATTO","NOOO!"))</f>
        <v>5 punti</v>
      </c>
      <c r="N17" s="19">
        <f>IF(TRIM(N19)="Aguilera",1,"")</f>
      </c>
      <c r="O17" s="20" t="str">
        <f>IF(TRIM(N19)="","1 punto",IF(TRIM(N19)="Aguilera","ESATTO","NOOO!"))</f>
        <v>1 punto</v>
      </c>
    </row>
    <row r="18" spans="2:15" ht="135" customHeight="1">
      <c r="B18" s="21">
        <v>6</v>
      </c>
      <c r="C18" s="22"/>
      <c r="D18" s="35"/>
      <c r="E18" s="21">
        <v>7</v>
      </c>
      <c r="F18" s="22"/>
      <c r="H18" s="21">
        <v>8</v>
      </c>
      <c r="I18" s="23"/>
      <c r="K18" s="21">
        <v>9</v>
      </c>
      <c r="L18" s="22"/>
      <c r="N18" s="21">
        <v>10</v>
      </c>
      <c r="O18" s="22"/>
    </row>
    <row r="19" spans="2:15" ht="23.25" customHeight="1">
      <c r="B19" s="45"/>
      <c r="C19" s="46"/>
      <c r="D19" s="37"/>
      <c r="E19" s="45"/>
      <c r="F19" s="46"/>
      <c r="H19" s="45"/>
      <c r="I19" s="46"/>
      <c r="K19" s="45"/>
      <c r="L19" s="46"/>
      <c r="N19" s="45"/>
      <c r="O19" s="46"/>
    </row>
    <row r="20" spans="3:15" s="29" customFormat="1" ht="3.75" customHeight="1">
      <c r="C20" s="30"/>
      <c r="D20" s="29">
        <f>COUNTIF(C21:O21,"esatto")</f>
        <v>0</v>
      </c>
      <c r="E20" s="31"/>
      <c r="F20" s="32"/>
      <c r="H20" s="31"/>
      <c r="I20" s="33"/>
      <c r="K20" s="31"/>
      <c r="L20" s="32"/>
      <c r="N20" s="31"/>
      <c r="O20" s="32"/>
    </row>
    <row r="21" spans="1:15" ht="27.75" customHeight="1">
      <c r="A21" s="29">
        <f>SUM(B21,E21,H21,K21,N21)</f>
        <v>0</v>
      </c>
      <c r="B21" s="19">
        <f>IF(TRIM(B23)="Pulici",1,"")</f>
      </c>
      <c r="C21" s="20" t="str">
        <f>IF(TRIM(B23)="","1 punto",IF(TRIM(B23)="Pulici","ESATTO","NOOO!"))</f>
        <v>1 punto</v>
      </c>
      <c r="D21" s="36"/>
      <c r="E21" s="19">
        <f>IF(TRIM(E23)="Bacigalupo",4,"")</f>
      </c>
      <c r="F21" s="20" t="str">
        <f>IF(TRIM(E23)="","4 punti",IF(TRIM(E23)="Bacigalupo","ESATTO","NOOO!"))</f>
        <v>4 punti</v>
      </c>
      <c r="H21" s="19">
        <f>IF(TRIM(H23)="Romano",3,"")</f>
      </c>
      <c r="I21" s="20" t="str">
        <f>IF(TRIM(H23)="","3 punti",IF(TRIM(H23)="Romano","ESATTO","NOOO!"))</f>
        <v>3 punti</v>
      </c>
      <c r="K21" s="19">
        <f>IF(TRIM(K23)="Dossena",2,"")</f>
      </c>
      <c r="L21" s="20" t="str">
        <f>IF(TRIM(K23)="","2 punti",IF(TRIM(K23)="Dossena","ESATTO","NOOO!"))</f>
        <v>2 punti</v>
      </c>
      <c r="N21" s="19">
        <f>IF(TRIM(N23)="Bruno",1,"")</f>
      </c>
      <c r="O21" s="20" t="str">
        <f>IF(TRIM(N23)="","1 punto",IF(TRIM(N23)="Bruno","ESATTO","NOOO!"))</f>
        <v>1 punto</v>
      </c>
    </row>
    <row r="22" spans="2:15" ht="135" customHeight="1">
      <c r="B22" s="21">
        <v>11</v>
      </c>
      <c r="C22" s="22"/>
      <c r="D22" s="35"/>
      <c r="E22" s="21">
        <v>12</v>
      </c>
      <c r="F22" s="22"/>
      <c r="H22" s="21">
        <v>13</v>
      </c>
      <c r="I22" s="23"/>
      <c r="K22" s="21">
        <v>14</v>
      </c>
      <c r="L22" s="22"/>
      <c r="N22" s="21">
        <v>15</v>
      </c>
      <c r="O22" s="22"/>
    </row>
    <row r="23" spans="2:15" ht="23.25" customHeight="1">
      <c r="B23" s="45"/>
      <c r="C23" s="46"/>
      <c r="D23" s="37"/>
      <c r="E23" s="45"/>
      <c r="F23" s="46"/>
      <c r="H23" s="45"/>
      <c r="I23" s="46"/>
      <c r="K23" s="45"/>
      <c r="L23" s="46"/>
      <c r="N23" s="45"/>
      <c r="O23" s="46"/>
    </row>
    <row r="24" spans="3:15" s="29" customFormat="1" ht="3.75" customHeight="1">
      <c r="C24" s="30"/>
      <c r="D24" s="29">
        <f>COUNTIF(C25:O25,"esatto")</f>
        <v>0</v>
      </c>
      <c r="E24" s="31"/>
      <c r="F24" s="32"/>
      <c r="H24" s="31"/>
      <c r="I24" s="33"/>
      <c r="K24" s="31"/>
      <c r="L24" s="32"/>
      <c r="N24" s="31"/>
      <c r="O24" s="32"/>
    </row>
    <row r="25" spans="1:15" ht="27.75" customHeight="1">
      <c r="A25" s="29">
        <f>SUM(B25,E25,H25,K25,N25)</f>
        <v>0</v>
      </c>
      <c r="B25" s="19">
        <f>IF(TRIM(B27)="Francescoli",2,"")</f>
      </c>
      <c r="C25" s="20" t="str">
        <f>IF(TRIM(B27)="","2 punti",IF(TRIM(B27)="Francescoli","ESATTO","NOOO!"))</f>
        <v>2 punti</v>
      </c>
      <c r="D25" s="36"/>
      <c r="E25" s="19">
        <f>IF(TRIM(E27)="Vazquez",3,"")</f>
      </c>
      <c r="F25" s="20" t="str">
        <f>IF(TRIM(E27)="","3 punti",IF(TRIM(E27)="Vazquez","ESATTO","NOOO!"))</f>
        <v>3 punti</v>
      </c>
      <c r="H25" s="19">
        <f>IF(TRIM(H27)="Copparoni",4,"")</f>
      </c>
      <c r="I25" s="20" t="str">
        <f>IF(TRIM(H27)="","4 punti",IF(TRIM(H27)="Copparoni","ESATTO","NOOO!"))</f>
        <v>4 punti</v>
      </c>
      <c r="K25" s="19">
        <f>IF(TRIM(K27)="Galli",1,"")</f>
      </c>
      <c r="L25" s="20" t="str">
        <f>IF(TRIM(K27)="","1 punto",IF(TRIM(K27)="Galli","ESATTO","NOOO!"))</f>
        <v>1 punto</v>
      </c>
      <c r="N25" s="19">
        <f>IF(TRIM(N27)="Caporale",3,"")</f>
      </c>
      <c r="O25" s="20" t="str">
        <f>IF(TRIM(N27)="","3 punti",IF(TRIM(N27)="Caporale","ESATTO","NOOO!"))</f>
        <v>3 punti</v>
      </c>
    </row>
    <row r="26" spans="2:15" ht="135" customHeight="1">
      <c r="B26" s="21">
        <v>16</v>
      </c>
      <c r="C26" s="22"/>
      <c r="D26" s="35"/>
      <c r="E26" s="21">
        <v>17</v>
      </c>
      <c r="F26" s="22"/>
      <c r="H26" s="21">
        <v>18</v>
      </c>
      <c r="I26" s="23"/>
      <c r="K26" s="21">
        <v>19</v>
      </c>
      <c r="L26" s="22"/>
      <c r="N26" s="21">
        <v>20</v>
      </c>
      <c r="O26" s="22"/>
    </row>
    <row r="27" spans="2:15" ht="23.25" customHeight="1">
      <c r="B27" s="45"/>
      <c r="C27" s="46"/>
      <c r="D27" s="37"/>
      <c r="E27" s="45"/>
      <c r="F27" s="46"/>
      <c r="H27" s="45"/>
      <c r="I27" s="46"/>
      <c r="K27" s="45"/>
      <c r="L27" s="46"/>
      <c r="N27" s="45"/>
      <c r="O27" s="46"/>
    </row>
    <row r="28" spans="3:15" s="29" customFormat="1" ht="4.5" customHeight="1">
      <c r="C28" s="30"/>
      <c r="D28" s="29">
        <f>COUNTIF(C29:O29,"esatto")</f>
        <v>0</v>
      </c>
      <c r="E28" s="31"/>
      <c r="F28" s="32"/>
      <c r="H28" s="31"/>
      <c r="I28" s="33"/>
      <c r="K28" s="31"/>
      <c r="L28" s="32"/>
      <c r="N28" s="31"/>
      <c r="O28" s="32"/>
    </row>
    <row r="29" spans="1:15" ht="27.75" customHeight="1">
      <c r="A29" s="29">
        <f>SUM(B29,E29,H29,K29,N29)</f>
        <v>0</v>
      </c>
      <c r="B29" s="19">
        <f>IF(TRIM(B31)="Cereser",4,"")</f>
      </c>
      <c r="C29" s="20" t="str">
        <f>IF(TRIM(B31)="","4 punti",IF(TRIM(B31)="Cereser","ESATTO","NOOO!"))</f>
        <v>4 punti</v>
      </c>
      <c r="D29" s="36"/>
      <c r="E29" s="19">
        <f>IF(TRIM(E31)="Rizzitelli",1,"")</f>
      </c>
      <c r="F29" s="20" t="str">
        <f>IF(TRIM(E31)="","1 punto",IF(TRIM(E31)="Rizzitelli","ESATTO","NOOO!"))</f>
        <v>1 punto</v>
      </c>
      <c r="H29" s="19">
        <f>IF(TRIM(H31)="Schachner",3,"")</f>
      </c>
      <c r="I29" s="20" t="str">
        <f>IF(TRIM(H31)="","3 punti",IF(TRIM(H31)="Schachner","ESATTO","NOOO!"))</f>
        <v>3 punti</v>
      </c>
      <c r="K29" s="19">
        <f>IF(TRIM(K31)="Martelli",4,"")</f>
      </c>
      <c r="L29" s="20" t="str">
        <f>IF(TRIM(K31)="","4 punti",IF(TRIM(K31)="Martelli","ESATTO","NOOO!"))</f>
        <v>4 punti</v>
      </c>
      <c r="N29" s="19">
        <f>IF(TRIM(N31)="Combin",3,"")</f>
      </c>
      <c r="O29" s="20" t="str">
        <f>IF(TRIM(N31)="","3 punti",IF(TRIM(N31)="Combin","ESATTO","NOOO!"))</f>
        <v>3 punti</v>
      </c>
    </row>
    <row r="30" spans="2:15" ht="135" customHeight="1">
      <c r="B30" s="21">
        <v>21</v>
      </c>
      <c r="C30" s="22"/>
      <c r="D30" s="35"/>
      <c r="E30" s="21">
        <v>22</v>
      </c>
      <c r="F30" s="22"/>
      <c r="H30" s="21">
        <v>23</v>
      </c>
      <c r="I30" s="23"/>
      <c r="K30" s="21">
        <v>24</v>
      </c>
      <c r="L30" s="22"/>
      <c r="N30" s="21">
        <v>25</v>
      </c>
      <c r="O30" s="22"/>
    </row>
    <row r="31" spans="2:15" ht="23.25" customHeight="1">
      <c r="B31" s="45"/>
      <c r="C31" s="46"/>
      <c r="D31" s="37"/>
      <c r="E31" s="45"/>
      <c r="F31" s="46"/>
      <c r="H31" s="45"/>
      <c r="I31" s="46"/>
      <c r="K31" s="45"/>
      <c r="L31" s="46"/>
      <c r="N31" s="45"/>
      <c r="O31" s="46"/>
    </row>
    <row r="32" spans="3:15" s="29" customFormat="1" ht="3.75" customHeight="1">
      <c r="C32" s="30"/>
      <c r="D32" s="29">
        <f>COUNTIF(C33:O33,"esatto")</f>
        <v>0</v>
      </c>
      <c r="E32" s="31"/>
      <c r="F32" s="32"/>
      <c r="H32" s="31"/>
      <c r="I32" s="33"/>
      <c r="K32" s="31"/>
      <c r="L32" s="32"/>
      <c r="N32" s="31"/>
      <c r="O32" s="32"/>
    </row>
    <row r="33" spans="1:15" ht="27.75" customHeight="1">
      <c r="A33" s="29">
        <f>SUM(B33,E33,H33,K33,N33)</f>
        <v>0</v>
      </c>
      <c r="B33" s="19">
        <f>IF(TRIM(B35)="Cois",1,"")</f>
      </c>
      <c r="C33" s="20" t="str">
        <f>IF(TRIM(B35)="","1 punto",IF(TRIM(B35)="Cois","ESATTO","NOOO!"))</f>
        <v>1 punto</v>
      </c>
      <c r="D33" s="36"/>
      <c r="E33" s="19">
        <f>IF(TRIM(E35)="Van De Korput",3,"")</f>
      </c>
      <c r="F33" s="20" t="str">
        <f>IF(TRIM(E35)="","3 punti",IF(TRIM(E35)="Van De Korput","ESATTO","NOOO!"))</f>
        <v>3 punti</v>
      </c>
      <c r="H33" s="19">
        <f>IF(TRIM(H35)="Fogli",5,"")</f>
      </c>
      <c r="I33" s="20" t="str">
        <f>IF(TRIM(H35)="","5 punti",IF(TRIM(H35)="Fogli","ESATTO","NOOO!"))</f>
        <v>5 punti</v>
      </c>
      <c r="K33" s="19">
        <f>IF(TRIM(K35)="Lentini",1,"")</f>
      </c>
      <c r="L33" s="20" t="str">
        <f>IF(TRIM(K35)="","1 punto",IF(TRIM(K35)="Lentini","ESATTO","NOOO!"))</f>
        <v>1 punto</v>
      </c>
      <c r="N33" s="19">
        <f>IF(TRIM(N35)="Kieft",3,"")</f>
      </c>
      <c r="O33" s="20" t="str">
        <f>IF(TRIM(N35)="","3 punti",IF(TRIM(N35)="Kieft","ESATTO","NOOO!"))</f>
        <v>3 punti</v>
      </c>
    </row>
    <row r="34" spans="2:15" ht="135" customHeight="1">
      <c r="B34" s="21">
        <v>26</v>
      </c>
      <c r="C34" s="22"/>
      <c r="D34" s="35"/>
      <c r="E34" s="21">
        <v>27</v>
      </c>
      <c r="F34" s="22"/>
      <c r="H34" s="21">
        <v>28</v>
      </c>
      <c r="I34" s="23"/>
      <c r="K34" s="21">
        <v>29</v>
      </c>
      <c r="L34" s="22"/>
      <c r="N34" s="21">
        <v>30</v>
      </c>
      <c r="O34" s="22"/>
    </row>
    <row r="35" spans="2:15" ht="23.25" customHeight="1">
      <c r="B35" s="45"/>
      <c r="C35" s="46"/>
      <c r="D35" s="37"/>
      <c r="E35" s="45"/>
      <c r="F35" s="46"/>
      <c r="H35" s="45"/>
      <c r="I35" s="46"/>
      <c r="K35" s="45"/>
      <c r="L35" s="46"/>
      <c r="N35" s="45"/>
      <c r="O35" s="46"/>
    </row>
    <row r="36" spans="3:15" s="29" customFormat="1" ht="3.75" customHeight="1">
      <c r="C36" s="30"/>
      <c r="D36" s="29">
        <f>COUNTIF(C37:O37,"esatto")</f>
        <v>0</v>
      </c>
      <c r="E36" s="31"/>
      <c r="F36" s="32"/>
      <c r="H36" s="31"/>
      <c r="I36" s="33"/>
      <c r="K36" s="31"/>
      <c r="L36" s="32"/>
      <c r="N36" s="31"/>
      <c r="O36" s="32"/>
    </row>
    <row r="37" spans="1:15" ht="27.75" customHeight="1">
      <c r="A37" s="29">
        <f>SUM(B37,E37,H37,K37,N37)</f>
        <v>0</v>
      </c>
      <c r="B37" s="19">
        <f>IF(TRIM(B39)="Gorin",3,"")</f>
      </c>
      <c r="C37" s="20" t="str">
        <f>IF(TRIM(B39)="","3 punti",IF(TRIM(B39)="Gorin","ESATTO","NOOO!"))</f>
        <v>3 punti</v>
      </c>
      <c r="D37" s="36"/>
      <c r="E37" s="19">
        <f>IF(TRIM(E39)="Bucci",1,"")</f>
      </c>
      <c r="F37" s="20" t="str">
        <f>IF(TRIM(E39)="","1 punto",IF(TRIM(E39)="Bucci","ESATTO","NOOO!"))</f>
        <v>1 punto</v>
      </c>
      <c r="H37" s="19">
        <f>IF(TRIM(H39)="Florijancic",3,"")</f>
      </c>
      <c r="I37" s="20" t="str">
        <f>IF(TRIM(H39)="","3 punti",IF(TRIM(H39)="Florijancic","ESATTO","NOOO!"))</f>
        <v>3 punti</v>
      </c>
      <c r="K37" s="19">
        <f>IF(TRIM(K39)="Angloma",1,"")</f>
      </c>
      <c r="L37" s="20" t="str">
        <f>IF(TRIM(K39)="","1 punto",IF(TRIM(K39)="Angloma","ESATTO","NOOO!"))</f>
        <v>1 punto</v>
      </c>
      <c r="N37" s="19">
        <f>IF(TRIM(N39)="Salvadori",3,"")</f>
      </c>
      <c r="O37" s="20" t="str">
        <f>IF(TRIM(N39)="","3 punti",IF(TRIM(N39)="Salvadori","ESATTO","NOOO!"))</f>
        <v>3 punti</v>
      </c>
    </row>
    <row r="38" spans="2:15" ht="135" customHeight="1">
      <c r="B38" s="21">
        <v>31</v>
      </c>
      <c r="C38" s="22"/>
      <c r="D38" s="35"/>
      <c r="E38" s="21">
        <v>32</v>
      </c>
      <c r="F38" s="22"/>
      <c r="H38" s="21">
        <v>33</v>
      </c>
      <c r="I38" s="23"/>
      <c r="K38" s="21">
        <v>34</v>
      </c>
      <c r="L38" s="22"/>
      <c r="N38" s="21">
        <v>35</v>
      </c>
      <c r="O38" s="22"/>
    </row>
    <row r="39" spans="2:15" ht="23.25" customHeight="1">
      <c r="B39" s="45"/>
      <c r="C39" s="46"/>
      <c r="D39" s="37"/>
      <c r="E39" s="45"/>
      <c r="F39" s="46"/>
      <c r="H39" s="45"/>
      <c r="I39" s="46"/>
      <c r="K39" s="45"/>
      <c r="L39" s="46"/>
      <c r="N39" s="45"/>
      <c r="O39" s="46"/>
    </row>
    <row r="40" spans="3:15" s="29" customFormat="1" ht="4.5" customHeight="1">
      <c r="C40" s="30"/>
      <c r="D40" s="29">
        <f>COUNTIF(C41:O41,"esatto")</f>
        <v>0</v>
      </c>
      <c r="E40" s="31"/>
      <c r="F40" s="32"/>
      <c r="H40" s="31"/>
      <c r="I40" s="33"/>
      <c r="K40" s="31"/>
      <c r="L40" s="32"/>
      <c r="N40" s="31"/>
      <c r="O40" s="32"/>
    </row>
    <row r="41" spans="1:15" ht="27.75" customHeight="1">
      <c r="A41" s="29">
        <f>SUM(B41,E41,H41,K41,N41)</f>
        <v>0</v>
      </c>
      <c r="B41" s="19">
        <f>IF(TRIM(B43)="Rigamonti",4,"")</f>
      </c>
      <c r="C41" s="20" t="str">
        <f>IF(TRIM(B43)="","4 punti",IF(TRIM(B43)="Rigamonti","ESATTO","NOOO!"))</f>
        <v>4 punti</v>
      </c>
      <c r="D41" s="36"/>
      <c r="E41" s="19">
        <f>IF(TRIM(E43)="Sala",3,"")</f>
      </c>
      <c r="F41" s="20" t="str">
        <f>IF(TRIM(E43)="","3 punti",IF(TRIM(E43)="Sala","ESATTO","NOOO!"))</f>
        <v>3 punti</v>
      </c>
      <c r="H41" s="19">
        <f>IF(TRIM(H43)="Mazzola",1,"")</f>
      </c>
      <c r="I41" s="20" t="str">
        <f>IF(TRIM(H43)="","1 punto",IF(TRIM(H43)="Mazzola","ESATTO","NOOO!"))</f>
        <v>1 punto</v>
      </c>
      <c r="K41" s="19">
        <f>IF(TRIM(K43)="Mozzini",3,"")</f>
      </c>
      <c r="L41" s="20" t="str">
        <f>IF(TRIM(K43)="","3 punti",IF(TRIM(K43)="Mozzini","ESATTO","NOOO!"))</f>
        <v>3 punti</v>
      </c>
      <c r="N41" s="19">
        <f>IF(TRIM(N43)="Polster",3,"")</f>
      </c>
      <c r="O41" s="20" t="str">
        <f>IF(TRIM(N43)="","3 punti",IF(TRIM(N43)="Polster","ESATTO","NOOO!"))</f>
        <v>3 punti</v>
      </c>
    </row>
    <row r="42" spans="2:15" ht="135" customHeight="1">
      <c r="B42" s="21">
        <v>36</v>
      </c>
      <c r="C42" s="22"/>
      <c r="D42" s="35"/>
      <c r="E42" s="21">
        <v>37</v>
      </c>
      <c r="F42" s="22"/>
      <c r="H42" s="21">
        <v>38</v>
      </c>
      <c r="I42" s="23"/>
      <c r="K42" s="21">
        <v>39</v>
      </c>
      <c r="L42" s="22"/>
      <c r="N42" s="21">
        <v>40</v>
      </c>
      <c r="O42" s="22"/>
    </row>
    <row r="43" spans="2:15" ht="23.25" customHeight="1">
      <c r="B43" s="45"/>
      <c r="C43" s="46"/>
      <c r="D43" s="37"/>
      <c r="E43" s="45"/>
      <c r="F43" s="46"/>
      <c r="H43" s="45"/>
      <c r="I43" s="46"/>
      <c r="K43" s="45"/>
      <c r="L43" s="46"/>
      <c r="N43" s="45"/>
      <c r="O43" s="46"/>
    </row>
    <row r="44" spans="3:15" s="29" customFormat="1" ht="4.5" customHeight="1">
      <c r="C44" s="30"/>
      <c r="D44" s="29">
        <f>COUNTIF(C45:O45,"esatto")</f>
        <v>0</v>
      </c>
      <c r="E44" s="31"/>
      <c r="F44" s="32"/>
      <c r="H44" s="31"/>
      <c r="I44" s="33"/>
      <c r="K44" s="31"/>
      <c r="L44" s="32"/>
      <c r="N44" s="31"/>
      <c r="O44" s="32"/>
    </row>
    <row r="45" spans="1:15" ht="27.75" customHeight="1">
      <c r="A45" s="29">
        <f>SUM(B45,E45,H45,K45,N45)</f>
        <v>0</v>
      </c>
      <c r="B45" s="19">
        <f>IF(TRIM(B47)="Pecci",1,"")</f>
      </c>
      <c r="C45" s="20" t="str">
        <f>IF(TRIM(B47)="","1 punto",IF(TRIM(B47)="Pecci","ESATTO","NOOO!"))</f>
        <v>1 punto</v>
      </c>
      <c r="D45" s="36"/>
      <c r="E45" s="19">
        <f>IF(TRIM(E47)="Santin",3,"")</f>
      </c>
      <c r="F45" s="20" t="str">
        <f>IF(TRIM(E47)="","3 punti",IF(TRIM(E47)="Santin","ESATTO","NOOO!"))</f>
        <v>3 punti</v>
      </c>
      <c r="H45" s="19">
        <f>IF(TRIM(H47)="De Ascentis",2,"")</f>
      </c>
      <c r="I45" s="20" t="str">
        <f>IF(TRIM(H47)="","2 punti",IF(TRIM(H47)="De Ascentis","ESATTO","NOOO!"))</f>
        <v>2 punti</v>
      </c>
      <c r="K45" s="19">
        <f>IF(TRIM(K47)="Maspero",2,"")</f>
      </c>
      <c r="L45" s="20" t="str">
        <f>IF(TRIM(K47)="","2 punti",IF(TRIM(K47)="Maspero","ESATTO","NOOO!"))</f>
        <v>2 punti</v>
      </c>
      <c r="N45" s="19">
        <f>IF(TRIM(N47)="Mezzano",3,"")</f>
      </c>
      <c r="O45" s="20" t="str">
        <f>IF(TRIM(N47)="","3 punti",IF(TRIM(N47)="Mezzano","ESATTO","NOOO!"))</f>
        <v>3 punti</v>
      </c>
    </row>
    <row r="46" spans="2:15" ht="135" customHeight="1">
      <c r="B46" s="21">
        <v>41</v>
      </c>
      <c r="C46" s="22"/>
      <c r="D46" s="35"/>
      <c r="E46" s="21">
        <v>42</v>
      </c>
      <c r="F46" s="22"/>
      <c r="H46" s="21">
        <v>43</v>
      </c>
      <c r="I46" s="23"/>
      <c r="K46" s="21">
        <v>44</v>
      </c>
      <c r="L46" s="22"/>
      <c r="N46" s="21">
        <v>45</v>
      </c>
      <c r="O46" s="22"/>
    </row>
    <row r="47" spans="2:15" ht="23.25" customHeight="1">
      <c r="B47" s="45"/>
      <c r="C47" s="46"/>
      <c r="D47" s="37"/>
      <c r="E47" s="45"/>
      <c r="F47" s="46"/>
      <c r="H47" s="45"/>
      <c r="I47" s="46"/>
      <c r="K47" s="45"/>
      <c r="L47" s="46"/>
      <c r="N47" s="45"/>
      <c r="O47" s="46"/>
    </row>
    <row r="48" spans="3:15" s="29" customFormat="1" ht="4.5" customHeight="1">
      <c r="C48" s="30"/>
      <c r="D48" s="29">
        <f>COUNTIF(C49:O49,"esatto")</f>
        <v>0</v>
      </c>
      <c r="E48" s="31"/>
      <c r="F48" s="32"/>
      <c r="H48" s="31"/>
      <c r="I48" s="33"/>
      <c r="K48" s="31"/>
      <c r="L48" s="32"/>
      <c r="N48" s="31"/>
      <c r="O48" s="32"/>
    </row>
    <row r="49" spans="1:15" ht="27.75" customHeight="1">
      <c r="A49" s="29">
        <f>SUM(B49,E49,H49,K49,N49)</f>
        <v>0</v>
      </c>
      <c r="B49" s="19">
        <f>IF(TRIM(B51)="Biato",3,"")</f>
      </c>
      <c r="C49" s="20" t="str">
        <f>IF(TRIM(B51)="","3 punti",IF(TRIM(B51)="Biato","ESATTO","NOOO!"))</f>
        <v>3 punti</v>
      </c>
      <c r="D49" s="36"/>
      <c r="E49" s="19">
        <f>IF(TRIM(E51)="Meroni",1,"")</f>
      </c>
      <c r="F49" s="20" t="str">
        <f>IF(TRIM(E51)="","1 punto",IF(TRIM(E51)="Meroni","ESATTO","NOOO!"))</f>
        <v>1 punto</v>
      </c>
      <c r="H49" s="19">
        <f>IF(TRIM(H51)="Cravero",1,"")</f>
      </c>
      <c r="I49" s="20" t="str">
        <f>IF(TRIM(H51)="","1 punto",IF(TRIM(H51)="Cravero","ESATTO","NOOO!"))</f>
        <v>1 punto</v>
      </c>
      <c r="K49" s="19">
        <f>IF(TRIM(K51)="Lucarelli",1,"")</f>
      </c>
      <c r="L49" s="20" t="str">
        <f>IF(TRIM(K51)="","1 punto",IF(TRIM(K51)="Lucarelli","ESATTO","NOOO!"))</f>
        <v>1 punto</v>
      </c>
      <c r="N49" s="19">
        <f>IF(TRIM(N51)="Marchegiani",1,"")</f>
      </c>
      <c r="O49" s="20" t="str">
        <f>IF(TRIM(N51)="","1 punto",IF(TRIM(N51)="Marchegiani","ESATTO","NOOO!"))</f>
        <v>1 punto</v>
      </c>
    </row>
    <row r="50" spans="2:15" ht="135" customHeight="1">
      <c r="B50" s="21">
        <v>46</v>
      </c>
      <c r="C50" s="22"/>
      <c r="D50" s="35"/>
      <c r="E50" s="21">
        <v>47</v>
      </c>
      <c r="F50" s="22"/>
      <c r="H50" s="21">
        <v>48</v>
      </c>
      <c r="I50" s="23"/>
      <c r="K50" s="21">
        <v>49</v>
      </c>
      <c r="L50" s="22"/>
      <c r="N50" s="21">
        <v>50</v>
      </c>
      <c r="O50" s="22"/>
    </row>
    <row r="51" spans="2:15" ht="23.25" customHeight="1">
      <c r="B51" s="45"/>
      <c r="C51" s="46"/>
      <c r="D51" s="37"/>
      <c r="E51" s="45"/>
      <c r="F51" s="46"/>
      <c r="H51" s="45"/>
      <c r="I51" s="46"/>
      <c r="K51" s="45"/>
      <c r="L51" s="46"/>
      <c r="N51" s="45"/>
      <c r="O51" s="46"/>
    </row>
    <row r="52" spans="3:15" s="29" customFormat="1" ht="5.25" customHeight="1">
      <c r="C52" s="30"/>
      <c r="D52" s="29">
        <f>COUNTIF(C53:O53,"esatto")</f>
        <v>0</v>
      </c>
      <c r="E52" s="31"/>
      <c r="F52" s="32"/>
      <c r="H52" s="31"/>
      <c r="I52" s="33"/>
      <c r="K52" s="31"/>
      <c r="L52" s="32"/>
      <c r="N52" s="31"/>
      <c r="O52" s="32"/>
    </row>
    <row r="53" spans="1:15" ht="27.75" customHeight="1">
      <c r="A53" s="29">
        <f>SUM(B53,E53,H53,K53,N53)</f>
        <v>0</v>
      </c>
      <c r="B53" s="19">
        <f>IF(TRIM(B55)="Ballarin",4,"")</f>
      </c>
      <c r="C53" s="20" t="str">
        <f>IF(TRIM(B55)="","4 punti",IF(TRIM(B55)="Ballarin","ESATTO","NOOO!"))</f>
        <v>4 punti</v>
      </c>
      <c r="D53" s="36"/>
      <c r="E53" s="19">
        <f>IF(TRIM(E55)="Bonomi",2,"")</f>
      </c>
      <c r="F53" s="20" t="str">
        <f>IF(TRIM(E55)="","2 punti",IF(TRIM(E55)="Bonomi","ESATTO","NOOO!"))</f>
        <v>2 punti</v>
      </c>
      <c r="H53" s="19">
        <f>IF(TRIM(H55)="Vullo",3,"")</f>
      </c>
      <c r="I53" s="20" t="str">
        <f>IF(TRIM(H55)="","3 punti",IF(TRIM(H55)="Vullo","ESATTO","NOOO!"))</f>
        <v>3 punti</v>
      </c>
      <c r="K53" s="19">
        <f>IF(TRIM(K55)="Rossi",3,"")</f>
      </c>
      <c r="L53" s="20" t="str">
        <f>IF(TRIM(K55)="","3 punti",IF(TRIM(K55)="Rossi","ESATTO","NOOO!"))</f>
        <v>3 punti</v>
      </c>
      <c r="N53" s="19">
        <f>IF(TRIM(N55)="Milanese",2,"")</f>
      </c>
      <c r="O53" s="20" t="str">
        <f>IF(TRIM(N55)="","2 punti",IF(TRIM(N55)="Milanese","ESATTO","NOOO!"))</f>
        <v>2 punti</v>
      </c>
    </row>
    <row r="54" spans="2:15" ht="135" customHeight="1">
      <c r="B54" s="21">
        <v>51</v>
      </c>
      <c r="C54" s="22"/>
      <c r="D54" s="35"/>
      <c r="E54" s="21">
        <v>52</v>
      </c>
      <c r="F54" s="22"/>
      <c r="H54" s="21">
        <v>53</v>
      </c>
      <c r="I54" s="23"/>
      <c r="K54" s="21">
        <v>54</v>
      </c>
      <c r="L54" s="22"/>
      <c r="N54" s="21">
        <v>55</v>
      </c>
      <c r="O54" s="22"/>
    </row>
    <row r="55" spans="2:15" ht="23.25" customHeight="1">
      <c r="B55" s="45"/>
      <c r="C55" s="46"/>
      <c r="D55" s="37"/>
      <c r="E55" s="45"/>
      <c r="F55" s="46"/>
      <c r="H55" s="45"/>
      <c r="I55" s="46"/>
      <c r="K55" s="45"/>
      <c r="L55" s="46"/>
      <c r="N55" s="45"/>
      <c r="O55" s="46"/>
    </row>
    <row r="56" spans="3:15" s="29" customFormat="1" ht="4.5" customHeight="1">
      <c r="C56" s="30"/>
      <c r="D56" s="29">
        <f>COUNTIF(C57:O57,"esatto")</f>
        <v>0</v>
      </c>
      <c r="E56" s="31"/>
      <c r="F56" s="32"/>
      <c r="H56" s="31"/>
      <c r="I56" s="33"/>
      <c r="K56" s="31"/>
      <c r="L56" s="32"/>
      <c r="N56" s="31"/>
      <c r="O56" s="32"/>
    </row>
    <row r="57" spans="1:15" ht="27.75" customHeight="1">
      <c r="A57" s="29">
        <f>SUM(B57,E57,H57,K57,N57)</f>
        <v>0</v>
      </c>
      <c r="B57" s="19">
        <f>IF(TRIM(B59)="Beruatto",3,"")</f>
      </c>
      <c r="C57" s="20" t="str">
        <f>IF(TRIM(B59)="","3 punti",IF(TRIM(B59)="Beruatto","ESATTO","NOOO!"))</f>
        <v>3 punti</v>
      </c>
      <c r="D57" s="36"/>
      <c r="E57" s="19">
        <f>IF(TRIM(E59)="Dorigo",4,"")</f>
      </c>
      <c r="F57" s="20" t="str">
        <f>IF(TRIM(E59)="","4 punti",IF(TRIM(E59)="Dorigo","ESATTO","NOOO!"))</f>
        <v>4 punti</v>
      </c>
      <c r="H57" s="19">
        <f>IF(TRIM(H59)="Galbiati",4,"")</f>
      </c>
      <c r="I57" s="20" t="str">
        <f>IF(TRIM(H59)="","4 punti",IF(TRIM(H59)="Galbiati","ESATTO","NOOO!"))</f>
        <v>4 punti</v>
      </c>
      <c r="K57" s="19">
        <f>IF(TRIM(K59)="Dionigi",2,"")</f>
      </c>
      <c r="L57" s="20" t="str">
        <f>IF(TRIM(K59)="","2 punti",IF(TRIM(K59)="Dionigi","ESATTO","NOOO!"))</f>
        <v>2 punti</v>
      </c>
      <c r="N57" s="19">
        <f>IF(TRIM(N59)="Annoni",1,"")</f>
      </c>
      <c r="O57" s="20" t="str">
        <f>IF(TRIM(N59)="","1 punto",IF(TRIM(N59)="Annoni","ESATTO","NOOO!"))</f>
        <v>1 punto</v>
      </c>
    </row>
    <row r="58" spans="2:15" ht="135" customHeight="1">
      <c r="B58" s="21">
        <v>56</v>
      </c>
      <c r="C58" s="22"/>
      <c r="D58" s="35"/>
      <c r="E58" s="21">
        <v>57</v>
      </c>
      <c r="F58" s="22"/>
      <c r="H58" s="21">
        <v>58</v>
      </c>
      <c r="I58" s="23"/>
      <c r="K58" s="21">
        <v>59</v>
      </c>
      <c r="L58" s="22"/>
      <c r="N58" s="21">
        <v>60</v>
      </c>
      <c r="O58" s="22"/>
    </row>
    <row r="59" spans="2:15" ht="23.25" customHeight="1">
      <c r="B59" s="45"/>
      <c r="C59" s="46"/>
      <c r="D59" s="37"/>
      <c r="E59" s="45"/>
      <c r="F59" s="46"/>
      <c r="H59" s="45"/>
      <c r="I59" s="46"/>
      <c r="K59" s="45"/>
      <c r="L59" s="46"/>
      <c r="N59" s="45"/>
      <c r="O59" s="46"/>
    </row>
    <row r="60" spans="3:15" s="29" customFormat="1" ht="4.5" customHeight="1">
      <c r="C60" s="30"/>
      <c r="D60" s="29">
        <f>COUNTIF(C61:O61,"esatto")</f>
        <v>0</v>
      </c>
      <c r="E60" s="31"/>
      <c r="F60" s="32"/>
      <c r="H60" s="31"/>
      <c r="I60" s="33"/>
      <c r="K60" s="31"/>
      <c r="L60" s="32"/>
      <c r="N60" s="31"/>
      <c r="O60" s="32"/>
    </row>
    <row r="61" spans="1:15" ht="27.75" customHeight="1">
      <c r="A61" s="29">
        <f>SUM(B61,E61,H61,K61,N61)</f>
        <v>0</v>
      </c>
      <c r="B61" s="19">
        <f>IF(TRIM(B63)="Cristallini",3,"")</f>
      </c>
      <c r="C61" s="20" t="str">
        <f>IF(TRIM(B63)="","3 punti",IF(TRIM(B63)="Cristallini","ESATTO","NOOO!"))</f>
        <v>3 punti</v>
      </c>
      <c r="D61" s="36"/>
      <c r="E61" s="19">
        <f>IF(TRIM(E63)="Zaccarelli",1,"")</f>
      </c>
      <c r="F61" s="20" t="str">
        <f>IF(TRIM(E63)="","1 punto",IF(TRIM(E63)="Zaccarelli","ESATTO","NOOO!"))</f>
        <v>1 punto</v>
      </c>
      <c r="H61" s="19">
        <f>IF(TRIM(H63)="Carbone",2,"")</f>
      </c>
      <c r="I61" s="20" t="str">
        <f>IF(TRIM(H63)="","2 punti",IF(TRIM(H63)="Carbone","ESATTO","NOOO!"))</f>
        <v>2 punti</v>
      </c>
      <c r="K61" s="19">
        <f>IF(TRIM(K63)="Ferrini",3,"")</f>
      </c>
      <c r="L61" s="20" t="str">
        <f>IF(TRIM(K63)="","3 punti",IF(TRIM(K63)="Ferrini","ESATTO","NOOO!"))</f>
        <v>3 punti</v>
      </c>
      <c r="N61" s="19">
        <f>IF(TRIM(N63)="Zago",3,"")</f>
      </c>
      <c r="O61" s="20" t="str">
        <f>IF(TRIM(N63)="","3 punti",IF(TRIM(N63)="Zago","ESATTO","NOOO!"))</f>
        <v>3 punti</v>
      </c>
    </row>
    <row r="62" spans="2:15" ht="135" customHeight="1">
      <c r="B62" s="21">
        <v>61</v>
      </c>
      <c r="C62" s="22"/>
      <c r="D62" s="35"/>
      <c r="E62" s="21">
        <v>62</v>
      </c>
      <c r="F62" s="22"/>
      <c r="H62" s="21">
        <v>63</v>
      </c>
      <c r="I62" s="23"/>
      <c r="K62" s="21">
        <v>64</v>
      </c>
      <c r="L62" s="22"/>
      <c r="N62" s="21">
        <v>65</v>
      </c>
      <c r="O62" s="22"/>
    </row>
    <row r="63" spans="2:15" ht="23.25" customHeight="1">
      <c r="B63" s="45"/>
      <c r="C63" s="46"/>
      <c r="D63" s="37"/>
      <c r="E63" s="45"/>
      <c r="F63" s="46"/>
      <c r="H63" s="45"/>
      <c r="I63" s="46"/>
      <c r="K63" s="45"/>
      <c r="L63" s="46"/>
      <c r="N63" s="45"/>
      <c r="O63" s="46"/>
    </row>
    <row r="64" ht="5.25" customHeight="1">
      <c r="D64" s="29">
        <f>COUNTIF(C65:O65,"esatto")</f>
        <v>0</v>
      </c>
    </row>
    <row r="65" spans="1:15" ht="27.75" customHeight="1">
      <c r="A65" s="29">
        <f>SUM(B65,E65,H65,K65,N65)</f>
        <v>0</v>
      </c>
      <c r="B65" s="19">
        <f>IF(TRIM(B67)="Maltagliati",3,"")</f>
      </c>
      <c r="C65" s="20" t="str">
        <f>IF(TRIM(B67)="","3 punti",IF(TRIM(B67)="Maltagliati","ESATTO","NOOO!"))</f>
        <v>3 punti</v>
      </c>
      <c r="D65" s="36"/>
      <c r="E65" s="19">
        <f>IF(TRIM(E67)="Gregucci",4,"")</f>
      </c>
      <c r="F65" s="20" t="str">
        <f>IF(TRIM(E67)="","4 punti",IF(TRIM(E67)="Gregucci","ESATTO","NOOO!"))</f>
        <v>4 punti</v>
      </c>
      <c r="H65" s="19">
        <f>IF(TRIM(H67)="Francini",3,"")</f>
      </c>
      <c r="I65" s="20" t="str">
        <f>IF(TRIM(H67)="","3 punti",IF(TRIM(H67)="Francini","ESATTO","NOOO!"))</f>
        <v>3 punti</v>
      </c>
      <c r="K65" s="19">
        <f>IF(TRIM(K67)="Silenzi",2,"")</f>
      </c>
      <c r="L65" s="20" t="str">
        <f>IF(TRIM(K67)="","2 punti",IF(TRIM(K67)="Silenzi","ESATTO","NOOO!"))</f>
        <v>2 punti</v>
      </c>
      <c r="N65" s="19">
        <f>IF(TRIM(N67)="Karic",3,"")</f>
      </c>
      <c r="O65" s="20" t="str">
        <f>IF(TRIM(N67)="","3 punti",IF(TRIM(N67)="Karic","ESATTO","NOOO!"))</f>
        <v>3 punti</v>
      </c>
    </row>
    <row r="66" spans="2:15" ht="135" customHeight="1">
      <c r="B66" s="21">
        <v>66</v>
      </c>
      <c r="C66" s="22"/>
      <c r="D66" s="35"/>
      <c r="E66" s="21">
        <v>67</v>
      </c>
      <c r="F66" s="22"/>
      <c r="H66" s="21">
        <v>68</v>
      </c>
      <c r="I66" s="23"/>
      <c r="K66" s="21">
        <v>69</v>
      </c>
      <c r="L66" s="22"/>
      <c r="N66" s="21">
        <v>70</v>
      </c>
      <c r="O66" s="22"/>
    </row>
    <row r="67" spans="2:15" ht="23.25" customHeight="1">
      <c r="B67" s="45"/>
      <c r="C67" s="46"/>
      <c r="D67" s="37"/>
      <c r="E67" s="45"/>
      <c r="F67" s="46"/>
      <c r="H67" s="45"/>
      <c r="I67" s="46"/>
      <c r="K67" s="45"/>
      <c r="L67" s="46"/>
      <c r="N67" s="45"/>
      <c r="O67" s="46"/>
    </row>
    <row r="68" ht="5.25" customHeight="1">
      <c r="D68" s="29">
        <f>COUNTIF(C69:O69,"esatto")</f>
        <v>0</v>
      </c>
    </row>
    <row r="69" spans="1:15" ht="27.75" customHeight="1">
      <c r="A69" s="29">
        <f>SUM(B69,E69,H69,K69,N69)</f>
        <v>0</v>
      </c>
      <c r="B69" s="19">
        <f>IF(TRIM(B71)="Lorieri",2,"")</f>
      </c>
      <c r="C69" s="20" t="str">
        <f>IF(TRIM(B71)="","2 punti",IF(TRIM(B71)="Lorieri","ESATTO","NOOO!"))</f>
        <v>2 punti</v>
      </c>
      <c r="D69" s="36"/>
      <c r="E69" s="19">
        <f>IF(TRIM(E71)="Cazzaniga",4,"")</f>
      </c>
      <c r="F69" s="20" t="str">
        <f>IF(TRIM(E71)="","4 punti",IF(TRIM(E71)="Cazzaniga","ESATTO","NOOO!"))</f>
        <v>4 punti</v>
      </c>
      <c r="H69" s="19">
        <f>IF(TRIM(H71)="Vieri",1,"")</f>
      </c>
      <c r="I69" s="20" t="str">
        <f>IF(TRIM(H71)="","1punto",IF(TRIM(H71)="Vieri","ESATTO","NOOO!"))</f>
        <v>1punto</v>
      </c>
      <c r="K69" s="19">
        <f>IF(TRIM(K71)="Sommese",2,"")</f>
      </c>
      <c r="L69" s="20" t="str">
        <f>IF(TRIM(K71)="","2 punti",IF(TRIM(K71)="Sommese","ESATTO","NOOO!"))</f>
        <v>2 punti</v>
      </c>
      <c r="N69" s="19">
        <f>IF(TRIM(N71)="Muller",3,"")</f>
      </c>
      <c r="O69" s="20" t="str">
        <f>IF(TRIM(N71)="","3 punti",IF(TRIM(N71)="Muller","ESATTO","NOOO!"))</f>
        <v>3 punti</v>
      </c>
    </row>
    <row r="70" spans="2:15" ht="135" customHeight="1">
      <c r="B70" s="21">
        <v>71</v>
      </c>
      <c r="C70" s="22"/>
      <c r="D70" s="35"/>
      <c r="E70" s="21">
        <v>72</v>
      </c>
      <c r="F70" s="22"/>
      <c r="H70" s="21">
        <v>73</v>
      </c>
      <c r="I70" s="23"/>
      <c r="K70" s="21">
        <v>74</v>
      </c>
      <c r="L70" s="22"/>
      <c r="N70" s="21">
        <v>75</v>
      </c>
      <c r="O70" s="22"/>
    </row>
    <row r="71" spans="2:15" ht="23.25" customHeight="1">
      <c r="B71" s="45"/>
      <c r="C71" s="46"/>
      <c r="D71" s="37"/>
      <c r="E71" s="45"/>
      <c r="F71" s="46"/>
      <c r="H71" s="45"/>
      <c r="I71" s="46"/>
      <c r="K71" s="45"/>
      <c r="L71" s="46"/>
      <c r="N71" s="45"/>
      <c r="O71" s="46"/>
    </row>
    <row r="72" ht="5.25" customHeight="1">
      <c r="D72" s="29">
        <f>COUNTIF(C73:O73,"esatto")</f>
        <v>0</v>
      </c>
    </row>
    <row r="73" spans="1:15" ht="27.75" customHeight="1">
      <c r="A73" s="29">
        <f>SUM(B73,E73,H73,K73,N73)</f>
        <v>0</v>
      </c>
      <c r="B73" s="19">
        <f>IF(TRIM(B75)="Falcone",3,"")</f>
      </c>
      <c r="C73" s="20" t="str">
        <f>IF(TRIM(B75)="","3 punti",IF(TRIM(B75)="Falcone","ESATTO","NOOO!"))</f>
        <v>3 punti</v>
      </c>
      <c r="D73" s="36"/>
      <c r="E73" s="19">
        <f>IF(TRIM(E75)="Pinga",2,"")</f>
      </c>
      <c r="F73" s="20" t="str">
        <f>IF(TRIM(E75)="","2 punti",IF(TRIM(E75)="Pinga","ESATTO","NOOO!"))</f>
        <v>2 punti</v>
      </c>
      <c r="H73" s="19">
        <f>IF(TRIM(H75)="Selvaggi",3,"")</f>
      </c>
      <c r="I73" s="20" t="str">
        <f>IF(TRIM(H75)="","3 punti",IF(TRIM(H75)="Selvaggi","ESATTO","NOOO!"))</f>
        <v>3 punti</v>
      </c>
      <c r="K73" s="19">
        <f>IF(TRIM(K75)="Pelè",1,"")</f>
      </c>
      <c r="L73" s="20" t="str">
        <f>IF(TRIM(K75)="","1 punto",IF(TRIM(K75)="Pelè","ESATTO","NOOO!"))</f>
        <v>1 punto</v>
      </c>
      <c r="N73" s="19">
        <f>IF(TRIM(N75)="Tomà",5,"")</f>
      </c>
      <c r="O73" s="20" t="str">
        <f>IF(TRIM(N75)="","5 punti",IF(TRIM(N75)="Tomà","ESATTO","NOOO!"))</f>
        <v>5 punti</v>
      </c>
    </row>
    <row r="74" spans="2:15" ht="135" customHeight="1">
      <c r="B74" s="21">
        <v>76</v>
      </c>
      <c r="C74" s="22"/>
      <c r="D74" s="35"/>
      <c r="E74" s="21">
        <v>77</v>
      </c>
      <c r="F74" s="22"/>
      <c r="H74" s="21">
        <v>78</v>
      </c>
      <c r="I74" s="23"/>
      <c r="K74" s="21">
        <v>79</v>
      </c>
      <c r="L74" s="22"/>
      <c r="N74" s="21">
        <v>80</v>
      </c>
      <c r="O74" s="22"/>
    </row>
    <row r="75" spans="2:15" ht="23.25" customHeight="1">
      <c r="B75" s="45"/>
      <c r="C75" s="46"/>
      <c r="D75" s="37"/>
      <c r="E75" s="45"/>
      <c r="F75" s="46"/>
      <c r="H75" s="45"/>
      <c r="I75" s="46"/>
      <c r="K75" s="45"/>
      <c r="L75" s="46"/>
      <c r="N75" s="45"/>
      <c r="O75" s="46"/>
    </row>
    <row r="76" ht="5.25" customHeight="1">
      <c r="D76" s="29">
        <f>COUNTIF(C77:O77,"esatto")</f>
        <v>0</v>
      </c>
    </row>
    <row r="77" spans="1:15" ht="27.75" customHeight="1">
      <c r="A77" s="29">
        <f>SUM(B77,E77,H77,K77,N77)</f>
        <v>0</v>
      </c>
      <c r="B77" s="19">
        <f>IF(TRIM(B79)="Skoro",3,"")</f>
      </c>
      <c r="C77" s="20" t="str">
        <f>IF(TRIM(B79)="","3 punti",IF(TRIM(B79)="Skoro","ESATTO","NOOO!"))</f>
        <v>3 punti</v>
      </c>
      <c r="D77" s="36"/>
      <c r="E77" s="19">
        <f>IF(TRIM(E79)="Galante",1,"")</f>
      </c>
      <c r="F77" s="20" t="str">
        <f>IF(TRIM(E79)="","1 punto",IF(TRIM(E79)="Galante","ESATTO","NOOO!"))</f>
        <v>1 punto</v>
      </c>
      <c r="H77" s="19">
        <f>IF(TRIM(H79)="Fadini",5,"")</f>
      </c>
      <c r="I77" s="20" t="str">
        <f>IF(TRIM(H79)="","5 punti",IF(TRIM(H79)="Fadini","ESATTO","NOOO!"))</f>
        <v>5 punti</v>
      </c>
      <c r="K77" s="19">
        <f>IF(TRIM(K79)="Petrini",4,"")</f>
      </c>
      <c r="L77" s="20" t="str">
        <f>IF(TRIM(K79)="","4 punti",IF(TRIM(K79)="Petrini","ESATTO","NOOO!"))</f>
        <v>4 punti</v>
      </c>
      <c r="N77" s="19">
        <f>IF(TRIM(N79)="Sottil",3,"")</f>
      </c>
      <c r="O77" s="20" t="str">
        <f>IF(TRIM(N79)="","3 punti",IF(TRIM(N79)="Sottil","ESATTO","NOOO!"))</f>
        <v>3 punti</v>
      </c>
    </row>
    <row r="78" spans="2:15" ht="135" customHeight="1">
      <c r="B78" s="21">
        <v>81</v>
      </c>
      <c r="C78" s="22"/>
      <c r="D78" s="35"/>
      <c r="E78" s="21">
        <v>82</v>
      </c>
      <c r="F78" s="22"/>
      <c r="H78" s="21">
        <v>83</v>
      </c>
      <c r="I78" s="23"/>
      <c r="K78" s="21">
        <v>84</v>
      </c>
      <c r="L78" s="22"/>
      <c r="N78" s="21">
        <v>85</v>
      </c>
      <c r="O78" s="22"/>
    </row>
    <row r="79" spans="2:15" ht="23.25" customHeight="1">
      <c r="B79" s="45"/>
      <c r="C79" s="46"/>
      <c r="D79" s="37"/>
      <c r="E79" s="45"/>
      <c r="F79" s="46"/>
      <c r="H79" s="45"/>
      <c r="I79" s="46"/>
      <c r="K79" s="45"/>
      <c r="L79" s="46"/>
      <c r="N79" s="45"/>
      <c r="O79" s="46"/>
    </row>
    <row r="80" ht="5.25" customHeight="1">
      <c r="D80" s="29">
        <f>COUNTIF(C81:O81,"esatto")</f>
        <v>0</v>
      </c>
    </row>
    <row r="81" spans="1:15" ht="27.75" customHeight="1">
      <c r="A81" s="29">
        <f>SUM(B81,E81,H81,K81,N81)</f>
        <v>0</v>
      </c>
      <c r="B81" s="19">
        <f>IF(TRIM(B83)="Mendez",3,"")</f>
      </c>
      <c r="C81" s="20" t="str">
        <f>IF(TRIM(B83)="","3 punti",IF(TRIM(B83)="Mendez","ESATTO","NOOO!"))</f>
        <v>3 punti</v>
      </c>
      <c r="D81" s="36"/>
      <c r="E81" s="19">
        <f>IF(TRIM(E83)="Bresciani",4,"")</f>
      </c>
      <c r="F81" s="20" t="str">
        <f>IF(TRIM(E83)="","4 punti",IF(TRIM(E83)="Bresciani","ESATTO","NOOO!"))</f>
        <v>4 punti</v>
      </c>
      <c r="H81" s="19">
        <f>IF(TRIM(H83)="Danova",3,"")</f>
      </c>
      <c r="I81" s="20" t="str">
        <f>IF(TRIM(H83)="","3 punti",IF(TRIM(H83)="Danova","ESATTO","NOOO!"))</f>
        <v>3 punti</v>
      </c>
      <c r="K81" s="19">
        <f>IF(TRIM(K83)="Marazzina",1,"")</f>
      </c>
      <c r="L81" s="20" t="str">
        <f>IF(TRIM(K83)="","1 punto",IF(TRIM(K83)="Marazzina","ESATTO","NOOO!"))</f>
        <v>1 punto</v>
      </c>
      <c r="N81" s="19">
        <f>IF(TRIM(N83)="Martina",3,"")</f>
      </c>
      <c r="O81" s="20" t="str">
        <f>IF(TRIM(N83)="","3 punti",IF(TRIM(N83)="Martina","ESATTO","NOOO!"))</f>
        <v>3 punti</v>
      </c>
    </row>
    <row r="82" spans="2:15" ht="135" customHeight="1">
      <c r="B82" s="21">
        <v>86</v>
      </c>
      <c r="C82" s="22"/>
      <c r="D82" s="35"/>
      <c r="E82" s="21">
        <v>87</v>
      </c>
      <c r="F82" s="22"/>
      <c r="H82" s="21">
        <v>88</v>
      </c>
      <c r="I82" s="23"/>
      <c r="K82" s="21">
        <v>89</v>
      </c>
      <c r="L82" s="22"/>
      <c r="N82" s="21">
        <v>90</v>
      </c>
      <c r="O82" s="22"/>
    </row>
    <row r="83" spans="2:15" ht="23.25" customHeight="1">
      <c r="B83" s="45"/>
      <c r="C83" s="46"/>
      <c r="D83" s="37"/>
      <c r="E83" s="45"/>
      <c r="F83" s="46"/>
      <c r="H83" s="45"/>
      <c r="I83" s="46"/>
      <c r="K83" s="45"/>
      <c r="L83" s="46"/>
      <c r="N83" s="45"/>
      <c r="O83" s="46"/>
    </row>
    <row r="84" ht="5.25" customHeight="1">
      <c r="D84" s="29">
        <f>COUNTIF(C85:O85,"esatto")</f>
        <v>0</v>
      </c>
    </row>
    <row r="85" spans="1:15" ht="27.75" customHeight="1">
      <c r="A85" s="29">
        <f>SUM(B85,E85,H85,K85,N85)</f>
        <v>0</v>
      </c>
      <c r="B85" s="19">
        <f>IF(TRIM(B87)="Policano",1,"")</f>
      </c>
      <c r="C85" s="20" t="str">
        <f>IF(TRIM(B87)="","1 punto",IF(TRIM(B87)="Policano","ESATTO","NOOO!"))</f>
        <v>1 punto</v>
      </c>
      <c r="D85" s="36"/>
      <c r="E85" s="19">
        <f>IF(TRIM(E87)="Venturin",3,"")</f>
      </c>
      <c r="F85" s="20" t="str">
        <f>IF(TRIM(E87)="","3 punti",IF(TRIM(E87)="Venturin","ESATTO","NOOO!"))</f>
        <v>3 punti</v>
      </c>
      <c r="H85" s="19">
        <f>IF(TRIM(H87)="Bacci",3,"")</f>
      </c>
      <c r="I85" s="20" t="str">
        <f>IF(TRIM(H87)="","3 punti",IF(TRIM(H87)="Bacci","ESATTO","NOOO!"))</f>
        <v>3 punti</v>
      </c>
      <c r="K85" s="19">
        <f>IF(TRIM(K87)="Scarchilli",3,"")</f>
      </c>
      <c r="L85" s="20" t="str">
        <f>IF(TRIM(K87)="","3 punti",IF(TRIM(K87)="Scarchilli","ESATTO","NOOO!"))</f>
        <v>3 punti</v>
      </c>
      <c r="N85" s="19">
        <f>IF(TRIM(N87)="Asta",2,"")</f>
      </c>
      <c r="O85" s="20" t="str">
        <f>IF(TRIM(N87)="","2 punti",IF(TRIM(N87)="Asta","ESATTO","NOOO!"))</f>
        <v>2 punti</v>
      </c>
    </row>
    <row r="86" spans="2:15" ht="135" customHeight="1">
      <c r="B86" s="21">
        <v>91</v>
      </c>
      <c r="C86" s="22"/>
      <c r="D86" s="35"/>
      <c r="E86" s="21">
        <v>92</v>
      </c>
      <c r="F86" s="22"/>
      <c r="H86" s="21">
        <v>93</v>
      </c>
      <c r="I86" s="23"/>
      <c r="K86" s="21">
        <v>94</v>
      </c>
      <c r="L86" s="22"/>
      <c r="N86" s="21">
        <v>95</v>
      </c>
      <c r="O86" s="22"/>
    </row>
    <row r="87" spans="2:15" ht="23.25" customHeight="1">
      <c r="B87" s="45"/>
      <c r="C87" s="46"/>
      <c r="D87" s="37"/>
      <c r="E87" s="45"/>
      <c r="F87" s="46"/>
      <c r="H87" s="45"/>
      <c r="I87" s="46"/>
      <c r="K87" s="45"/>
      <c r="L87" s="46"/>
      <c r="N87" s="45"/>
      <c r="O87" s="46"/>
    </row>
    <row r="88" ht="5.25" customHeight="1">
      <c r="D88" s="29">
        <f>COUNTIF(C89:O89,"esatto")</f>
        <v>0</v>
      </c>
    </row>
    <row r="89" spans="1:15" ht="27.75" customHeight="1">
      <c r="A89" s="29">
        <f>SUM(B89,E89,H89,K89,N89)</f>
        <v>0</v>
      </c>
      <c r="B89" s="19">
        <f>IF(TRIM(B91)="Osio",4,"")</f>
      </c>
      <c r="C89" s="20" t="str">
        <f>IF(TRIM(B91)="","4 punti",IF(TRIM(B91)="Osio","ESATTO","NOOO!"))</f>
        <v>4 punti</v>
      </c>
      <c r="D89" s="36"/>
      <c r="E89" s="19">
        <f>IF(TRIM(E91)="Sala",3,"")</f>
      </c>
      <c r="F89" s="20" t="str">
        <f>IF(TRIM(E91)="","3 punti",IF(TRIM(E91)="Sala","ESATTO","NOOO!"))</f>
        <v>3 punti</v>
      </c>
      <c r="H89" s="19">
        <f>IF(TRIM(H91)="Agroppi",2,"")</f>
      </c>
      <c r="I89" s="20" t="str">
        <f>IF(TRIM(H91)="","2 punti",IF(TRIM(H91)="Agroppi","ESATTO","NOOO!"))</f>
        <v>2 punti</v>
      </c>
      <c r="K89" s="19">
        <f>IF(TRIM(K91)="Castellini",1,"")</f>
      </c>
      <c r="L89" s="20" t="str">
        <f>IF(TRIM(K91)="","1 punto",IF(TRIM(K91)="Castellini","ESATTO","NOOO!"))</f>
        <v>1 punto</v>
      </c>
      <c r="N89" s="19">
        <f>IF(TRIM(N91)="Mondonico",4,"")</f>
      </c>
      <c r="O89" s="20" t="str">
        <f>IF(TRIM(N91)="","4 punti",IF(TRIM(N91)="Mondonico","ESATTO","NOOO!"))</f>
        <v>4 punti</v>
      </c>
    </row>
    <row r="90" spans="2:15" ht="135" customHeight="1">
      <c r="B90" s="21">
        <v>96</v>
      </c>
      <c r="C90" s="22"/>
      <c r="D90" s="35"/>
      <c r="E90" s="21">
        <v>97</v>
      </c>
      <c r="F90" s="22"/>
      <c r="H90" s="21">
        <v>98</v>
      </c>
      <c r="I90" s="23"/>
      <c r="K90" s="21">
        <v>99</v>
      </c>
      <c r="L90" s="22"/>
      <c r="N90" s="28">
        <v>100</v>
      </c>
      <c r="O90" s="22"/>
    </row>
    <row r="91" spans="2:15" ht="23.25" customHeight="1">
      <c r="B91" s="45"/>
      <c r="C91" s="46"/>
      <c r="D91" s="37"/>
      <c r="E91" s="45"/>
      <c r="F91" s="46"/>
      <c r="H91" s="45"/>
      <c r="I91" s="46"/>
      <c r="K91" s="45"/>
      <c r="L91" s="46"/>
      <c r="N91" s="45"/>
      <c r="O91" s="46"/>
    </row>
  </sheetData>
  <sheetProtection password="CC98" sheet="1" objects="1" scenarios="1" selectLockedCells="1"/>
  <mergeCells count="100">
    <mergeCell ref="N75:O75"/>
    <mergeCell ref="B75:C75"/>
    <mergeCell ref="E75:F75"/>
    <mergeCell ref="H75:I75"/>
    <mergeCell ref="K75:L75"/>
    <mergeCell ref="N67:O67"/>
    <mergeCell ref="B67:C67"/>
    <mergeCell ref="E67:F67"/>
    <mergeCell ref="H67:I67"/>
    <mergeCell ref="K67:L67"/>
    <mergeCell ref="N31:O31"/>
    <mergeCell ref="N35:O35"/>
    <mergeCell ref="N39:O39"/>
    <mergeCell ref="N43:O43"/>
    <mergeCell ref="B31:C31"/>
    <mergeCell ref="E31:F31"/>
    <mergeCell ref="H31:I31"/>
    <mergeCell ref="K31:L31"/>
    <mergeCell ref="N15:O15"/>
    <mergeCell ref="B19:C19"/>
    <mergeCell ref="E19:F19"/>
    <mergeCell ref="H19:I19"/>
    <mergeCell ref="K19:L19"/>
    <mergeCell ref="N19:O19"/>
    <mergeCell ref="B15:C15"/>
    <mergeCell ref="E15:F15"/>
    <mergeCell ref="H15:I15"/>
    <mergeCell ref="K15:L15"/>
    <mergeCell ref="N23:O23"/>
    <mergeCell ref="K23:L23"/>
    <mergeCell ref="H23:I23"/>
    <mergeCell ref="H27:I27"/>
    <mergeCell ref="K27:L27"/>
    <mergeCell ref="N27:O27"/>
    <mergeCell ref="B23:C23"/>
    <mergeCell ref="E23:F23"/>
    <mergeCell ref="B27:C27"/>
    <mergeCell ref="E27:F27"/>
    <mergeCell ref="K39:L39"/>
    <mergeCell ref="B35:C35"/>
    <mergeCell ref="E35:F35"/>
    <mergeCell ref="H35:I35"/>
    <mergeCell ref="K35:L35"/>
    <mergeCell ref="B43:C43"/>
    <mergeCell ref="B39:C39"/>
    <mergeCell ref="E39:F39"/>
    <mergeCell ref="H39:I39"/>
    <mergeCell ref="H47:I47"/>
    <mergeCell ref="K43:L43"/>
    <mergeCell ref="H43:I43"/>
    <mergeCell ref="E43:F43"/>
    <mergeCell ref="K55:L55"/>
    <mergeCell ref="K47:L47"/>
    <mergeCell ref="N47:O47"/>
    <mergeCell ref="B51:C51"/>
    <mergeCell ref="E51:F51"/>
    <mergeCell ref="H51:I51"/>
    <mergeCell ref="K51:L51"/>
    <mergeCell ref="N51:O51"/>
    <mergeCell ref="B47:C47"/>
    <mergeCell ref="E47:F47"/>
    <mergeCell ref="N63:O63"/>
    <mergeCell ref="N55:O55"/>
    <mergeCell ref="B59:C59"/>
    <mergeCell ref="E59:F59"/>
    <mergeCell ref="H59:I59"/>
    <mergeCell ref="K59:L59"/>
    <mergeCell ref="N59:O59"/>
    <mergeCell ref="B55:C55"/>
    <mergeCell ref="E55:F55"/>
    <mergeCell ref="H55:I55"/>
    <mergeCell ref="B63:C63"/>
    <mergeCell ref="E63:F63"/>
    <mergeCell ref="H63:I63"/>
    <mergeCell ref="K63:L63"/>
    <mergeCell ref="N71:O71"/>
    <mergeCell ref="B71:C71"/>
    <mergeCell ref="E71:F71"/>
    <mergeCell ref="H71:I71"/>
    <mergeCell ref="K71:L71"/>
    <mergeCell ref="N79:O79"/>
    <mergeCell ref="B83:C83"/>
    <mergeCell ref="E83:F83"/>
    <mergeCell ref="H83:I83"/>
    <mergeCell ref="K83:L83"/>
    <mergeCell ref="N83:O83"/>
    <mergeCell ref="B79:C79"/>
    <mergeCell ref="E79:F79"/>
    <mergeCell ref="H79:I79"/>
    <mergeCell ref="K79:L79"/>
    <mergeCell ref="N87:O87"/>
    <mergeCell ref="B91:C91"/>
    <mergeCell ref="E91:F91"/>
    <mergeCell ref="H91:I91"/>
    <mergeCell ref="K91:L91"/>
    <mergeCell ref="N91:O91"/>
    <mergeCell ref="B87:C87"/>
    <mergeCell ref="E87:F87"/>
    <mergeCell ref="H87:I87"/>
    <mergeCell ref="K87:L87"/>
  </mergeCells>
  <conditionalFormatting sqref="C13 C17 L17 F25 F29 I29 L37 I41 O41 C45 F49 O57 L41 F41 O61 O65 O69 O73 O77 O81 O85 O89">
    <cfRule type="cellIs" priority="1" dxfId="0" operator="equal" stopIfTrue="1">
      <formula>"1 punto"</formula>
    </cfRule>
    <cfRule type="cellIs" priority="2" dxfId="1" operator="equal" stopIfTrue="1">
      <formula>"esatto"</formula>
    </cfRule>
    <cfRule type="cellIs" priority="3" dxfId="2" operator="equal" stopIfTrue="1">
      <formula>"nooo!"</formula>
    </cfRule>
  </conditionalFormatting>
  <conditionalFormatting sqref="B13 B17 K17 E25 E29 H29 K37 E41 H41 N41 B45 E49 N57 N61 N65 N69 N73 N77 N81 N85 N89">
    <cfRule type="expression" priority="4" dxfId="0" stopIfTrue="1">
      <formula>(C13="1 punto")</formula>
    </cfRule>
    <cfRule type="expression" priority="5" dxfId="1" stopIfTrue="1">
      <formula>(C13="esatto")</formula>
    </cfRule>
    <cfRule type="expression" priority="6" dxfId="2" stopIfTrue="1">
      <formula>(C13="nooo!")</formula>
    </cfRule>
  </conditionalFormatting>
  <conditionalFormatting sqref="B14 B18 K18 E26 E30 H30 K38 E42 H42 N42 B46 E50 N58 N62 N66 N70 N74 N78 N82 N86 N90">
    <cfRule type="expression" priority="7" dxfId="0" stopIfTrue="1">
      <formula>(C13="1 punto")</formula>
    </cfRule>
    <cfRule type="expression" priority="8" dxfId="3" stopIfTrue="1">
      <formula>(C13="esatto")</formula>
    </cfRule>
    <cfRule type="expression" priority="9" dxfId="4" stopIfTrue="1">
      <formula>(C13="nooo!")</formula>
    </cfRule>
  </conditionalFormatting>
  <conditionalFormatting sqref="F13 I13 L13 F17 I17 F21 I21 C29 C33 F33 L33 O29 F37 O37 F45 O45 C49 I49 F53 I53 L53 C57 F57 C61 F61 C65 F65 C69 F69 C73 F73 C77 F77 C81 F81 C85 F85 C89 F89">
    <cfRule type="cellIs" priority="10" dxfId="0" operator="equal" stopIfTrue="1">
      <formula>"2 punti"</formula>
    </cfRule>
    <cfRule type="cellIs" priority="11" dxfId="1" operator="equal" stopIfTrue="1">
      <formula>"esatto"</formula>
    </cfRule>
    <cfRule type="cellIs" priority="12" dxfId="2" operator="equal" stopIfTrue="1">
      <formula>"nooo!"</formula>
    </cfRule>
  </conditionalFormatting>
  <conditionalFormatting sqref="E13 H13 K13 E17 H17 E21 H21 B29 N29 B33 E33 K33 E37 N37 E45 N45 B49 H49 E53 H53 K53 B57 E57 B61 E61 B65 E65 B69 E69 B73 E73 B77 E77 B81 E81 B85 E85 B89 E89">
    <cfRule type="expression" priority="13" dxfId="0" stopIfTrue="1">
      <formula>(C13="2 punti")</formula>
    </cfRule>
    <cfRule type="expression" priority="14" dxfId="1" stopIfTrue="1">
      <formula>(C13="esatto")</formula>
    </cfRule>
    <cfRule type="expression" priority="15" dxfId="2" stopIfTrue="1">
      <formula>(C13="nooo!")</formula>
    </cfRule>
  </conditionalFormatting>
  <conditionalFormatting sqref="E14 H14 K14 E18 H18 E22 H22 B30 N30 B34 E34 K34 E38 N38 E46 N46 B50 H50 E54 H54 K54 B58 E58 B62 E62 B66 E66 B70 E70 B74 E74 B78 E78 B82 E82 B86 E86 B90 E90">
    <cfRule type="expression" priority="16" dxfId="0" stopIfTrue="1">
      <formula>(C13="2 punti")</formula>
    </cfRule>
    <cfRule type="expression" priority="17" dxfId="3" stopIfTrue="1">
      <formula>(C13="esatto")</formula>
    </cfRule>
    <cfRule type="expression" priority="18" dxfId="4" stopIfTrue="1">
      <formula>(C13="nooo!")</formula>
    </cfRule>
  </conditionalFormatting>
  <conditionalFormatting sqref="O13 O17 C21 L21 O21 C25 I25 L25 O25 L29 I33 O33 I37 C37 C41 I45 L45 L49 O49 C53 O53 I57 L57 I61 L61 I65 L65 I69 L69 I73 L73 I77 L77 I81 L81 I85 L85 I89 L89">
    <cfRule type="cellIs" priority="19" dxfId="0" operator="equal" stopIfTrue="1">
      <formula>"3 punti"</formula>
    </cfRule>
    <cfRule type="cellIs" priority="20" dxfId="1" operator="equal" stopIfTrue="1">
      <formula>"esatto"</formula>
    </cfRule>
    <cfRule type="cellIs" priority="21" dxfId="2" operator="equal" stopIfTrue="1">
      <formula>"nooo!"</formula>
    </cfRule>
  </conditionalFormatting>
  <conditionalFormatting sqref="N13 N17 B21 K21 N21 B25 H25 K25 N25 K29 H33 N33 B37 H37 B41 K41 H45 K45 K49 N49 B53 N53 H57 K57 H61 K61 H65 K65 H69 K69 H73 K73 H77 K77 H81 K81 H85 K85 H89 K89">
    <cfRule type="expression" priority="22" dxfId="0" stopIfTrue="1">
      <formula>(C13="3 punti")</formula>
    </cfRule>
    <cfRule type="expression" priority="23" dxfId="1" stopIfTrue="1">
      <formula>(C13="esatto")</formula>
    </cfRule>
    <cfRule type="expression" priority="24" dxfId="2" stopIfTrue="1">
      <formula>(C13="nooo!")</formula>
    </cfRule>
  </conditionalFormatting>
  <conditionalFormatting sqref="N14 N18 B22 K22 N22 B26 H26 K26 N26 K30 H34 N34 B38 H38 B42 K42 H46 K46 K50 N50 B54 N54 H58 K58 H62 K62 H66 K66 H70 K70 H74 K74 H78 K78 H82 K82 H86 K86 H90 K90">
    <cfRule type="expression" priority="25" dxfId="0" stopIfTrue="1">
      <formula>(C13="3 punti")</formula>
    </cfRule>
    <cfRule type="expression" priority="26" dxfId="3" stopIfTrue="1">
      <formula>(C13="esatto")</formula>
    </cfRule>
    <cfRule type="expression" priority="27" dxfId="4" stopIfTrue="1">
      <formula>(C13="nooo!")</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geronimo</cp:lastModifiedBy>
  <dcterms:created xsi:type="dcterms:W3CDTF">2004-04-26T10:10:21Z</dcterms:created>
  <dcterms:modified xsi:type="dcterms:W3CDTF">2006-01-27T23:03:00Z</dcterms:modified>
  <cp:category/>
  <cp:version/>
  <cp:contentType/>
  <cp:contentStatus/>
</cp:coreProperties>
</file>